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urij\Downloads\"/>
    </mc:Choice>
  </mc:AlternateContent>
  <xr:revisionPtr revIDLastSave="0" documentId="8_{1FD64558-322F-4069-A3BF-7BDE8B2974BA}" xr6:coauthVersionLast="47" xr6:coauthVersionMax="47" xr10:uidLastSave="{00000000-0000-0000-0000-000000000000}"/>
  <bookViews>
    <workbookView xWindow="-108" yWindow="-108" windowWidth="23256" windowHeight="12456" firstSheet="7" activeTab="10" xr2:uid="{00000000-000D-0000-FFFF-FFFF00000000}"/>
  </bookViews>
  <sheets>
    <sheet name="STAND_01_125" sheetId="1" r:id="rId1"/>
    <sheet name="STAND_01_100" sheetId="2" r:id="rId2"/>
    <sheet name="STAND_01_75" sheetId="3" r:id="rId3"/>
    <sheet name="T1_T2_GESAMT" sheetId="4" r:id="rId4"/>
    <sheet name="STICHTAG_ERGEBNIS" sheetId="5" r:id="rId5"/>
    <sheet name="STICHTAG_PROJEKTE" sheetId="6" r:id="rId6"/>
    <sheet name="STICHTAG_147_FIRMEN" sheetId="7" r:id="rId7"/>
    <sheet name="STICHTAG_QUELLENHINWEISE" sheetId="8" r:id="rId8"/>
    <sheet name="ERGEBNIS_147" sheetId="9" r:id="rId9"/>
    <sheet name="VALIDIERUNG_126_147" sheetId="10" r:id="rId10"/>
    <sheet name="SUMMENFORTSCHREIBUNG" sheetId="11" r:id="rId11"/>
    <sheet name="PRUEFREGELN" sheetId="12" r:id="rId12"/>
    <sheet name="LESEHILFE" sheetId="13" r:id="rId13"/>
    <sheet name="ALLE_147" sheetId="14" r:id="rId14"/>
    <sheet name="PRUEFUNG_01_25" sheetId="15" r:id="rId15"/>
    <sheet name="PROJEKT_VERTRAG" sheetId="16" r:id="rId16"/>
    <sheet name="QUELLENREGISTER" sheetId="17" r:id="rId17"/>
    <sheet name="PRUEFUNG_26_50" sheetId="18" r:id="rId18"/>
    <sheet name="DE_NACHWEISE" sheetId="19" r:id="rId19"/>
    <sheet name="2025_DE_GESAMTJAHR" sheetId="20" r:id="rId20"/>
    <sheet name="PRUEFUNG_51_75" sheetId="21" r:id="rId21"/>
    <sheet name="BERICHTSSTATUS_51_75" sheetId="22" r:id="rId22"/>
    <sheet name="PRUEFUNG_76_100" sheetId="23" r:id="rId23"/>
    <sheet name="BERICHTSSTATUS_76_100" sheetId="24" r:id="rId24"/>
    <sheet name="NEUE_FESTSTELLUNGEN_76_100" sheetId="25" r:id="rId25"/>
    <sheet name="PRUEFUNG_101_125" sheetId="26" r:id="rId26"/>
    <sheet name="BERICHTSSTATUS_101_125" sheetId="27" r:id="rId27"/>
    <sheet name="NEUE_FESTSTELLUNGEN_101_125" sheetId="28" r:id="rId28"/>
    <sheet name="PRUEFUNG_126_147" sheetId="29" r:id="rId29"/>
    <sheet name="BERICHTSSTATUS_126_147" sheetId="30" r:id="rId30"/>
    <sheet name="NEUE_FESTSTELLUNGEN_126_147" sheetId="31" r:id="rId31"/>
    <sheet name="T1_PROJEKTE_01_25" sheetId="32" r:id="rId32"/>
    <sheet name="T1_FIRMEN_01_25" sheetId="33" r:id="rId33"/>
    <sheet name="T1_ERGEBNIS_01_25" sheetId="34" r:id="rId34"/>
    <sheet name="T1_METHODIK_01_25" sheetId="35" r:id="rId35"/>
    <sheet name="T2_PROJEKTE_26_50" sheetId="36" r:id="rId36"/>
    <sheet name="T2_FIRMEN_26_50" sheetId="37" r:id="rId37"/>
    <sheet name="T2_ERGEBNIS_26_50" sheetId="38" r:id="rId38"/>
    <sheet name="T2_METHODIK_26_50" sheetId="39" r:id="rId39"/>
    <sheet name="T3_PROJEKTE_51_75" sheetId="40" r:id="rId40"/>
    <sheet name="T3_FIRMEN_51_75" sheetId="41" r:id="rId41"/>
    <sheet name="ANKUENDIGUNGEN_01_75" sheetId="42" r:id="rId42"/>
    <sheet name="T3_ERGEBNIS_51_75" sheetId="43" r:id="rId43"/>
    <sheet name="T3_METHODIK" sheetId="44" r:id="rId44"/>
    <sheet name="T4_PROJEKTE_76_100" sheetId="45" r:id="rId45"/>
    <sheet name="T4_FIRMEN_76_100" sheetId="46" r:id="rId46"/>
    <sheet name="ANKUENDIGUNGEN_01_100" sheetId="47" r:id="rId47"/>
    <sheet name="T4_ERGEBNIS_76_100" sheetId="48" r:id="rId48"/>
    <sheet name="T4_METHODIK" sheetId="49" r:id="rId49"/>
    <sheet name="T5_PROJEKTE_101_125" sheetId="50" r:id="rId50"/>
    <sheet name="T5_FIRMEN_101_125" sheetId="51" r:id="rId51"/>
    <sheet name="ANKUENDIGUNGEN_01_125" sheetId="52" r:id="rId52"/>
    <sheet name="T5_ERGEBNIS_101_125" sheetId="53" r:id="rId53"/>
    <sheet name="T5_METHODIK" sheetId="54" r:id="rId54"/>
    <sheet name="T6_PROJEKTE_126_147" sheetId="55" r:id="rId55"/>
    <sheet name="T6_FIRMEN_126_147" sheetId="56" r:id="rId56"/>
    <sheet name="ANKUENDIGUNGEN_01_147" sheetId="57" r:id="rId57"/>
    <sheet name="STAND_01_147" sheetId="58" r:id="rId58"/>
    <sheet name="T6_METHODIK_ABSCHLUSS" sheetId="59" r:id="rId59"/>
    <sheet name="LESEHILFE_ABSCHLUSS" sheetId="60" r:id="rId60"/>
  </sheets>
  <definedNames>
    <definedName name="_xlnm._FilterDatabase" localSheetId="19" hidden="1">'2025_DE_GESAMTJAHR'!$A$4:$H$18</definedName>
    <definedName name="_xlnm._FilterDatabase" localSheetId="13" hidden="1">ALLE_147!$A$4:$E$151</definedName>
    <definedName name="_xlnm._FilterDatabase" localSheetId="46" hidden="1">ANKUENDIGUNGEN_01_100!$A$4:$O$23</definedName>
    <definedName name="_xlnm._FilterDatabase" localSheetId="51" hidden="1">ANKUENDIGUNGEN_01_125!$A$4:$O$31</definedName>
    <definedName name="_xlnm._FilterDatabase" localSheetId="56" hidden="1">ANKUENDIGUNGEN_01_147!$A$4:$O$38</definedName>
    <definedName name="_xlnm._FilterDatabase" localSheetId="41" hidden="1">ANKUENDIGUNGEN_01_75!$A$4:$O$18</definedName>
    <definedName name="_xlnm._FilterDatabase" localSheetId="26" hidden="1">BERICHTSSTATUS_101_125!$A$4:$I$29</definedName>
    <definedName name="_xlnm._FilterDatabase" localSheetId="29" hidden="1">BERICHTSSTATUS_126_147!$A$4:$I$26</definedName>
    <definedName name="_xlnm._FilterDatabase" localSheetId="21" hidden="1">BERICHTSSTATUS_51_75!$A$4:$I$29</definedName>
    <definedName name="_xlnm._FilterDatabase" localSheetId="23" hidden="1">BERICHTSSTATUS_76_100!$A$4:$I$29</definedName>
    <definedName name="_xlnm._FilterDatabase" localSheetId="18" hidden="1">DE_NACHWEISE!$A$4:$L$37</definedName>
    <definedName name="_xlnm._FilterDatabase" localSheetId="59" hidden="1">LESEHILFE_ABSCHLUSS!$A$4:$C$14</definedName>
    <definedName name="_xlnm._FilterDatabase" localSheetId="27" hidden="1">NEUE_FESTSTELLUNGEN_101_125!$A$1:$E$12</definedName>
    <definedName name="_xlnm._FilterDatabase" localSheetId="30" hidden="1">NEUE_FESTSTELLUNGEN_126_147!$A$1:$E$11</definedName>
    <definedName name="_xlnm._FilterDatabase" localSheetId="24" hidden="1">NEUE_FESTSTELLUNGEN_76_100!$A$1:$E$8</definedName>
    <definedName name="_xlnm._FilterDatabase" localSheetId="15" hidden="1">PROJEKT_VERTRAG!$A$4:$L$148</definedName>
    <definedName name="_xlnm._FilterDatabase" localSheetId="14" hidden="1">PRUEFUNG_01_25!$A$4:$AF$29</definedName>
    <definedName name="_xlnm._FilterDatabase" localSheetId="25" hidden="1">PRUEFUNG_101_125!$A$4:$U$29</definedName>
    <definedName name="_xlnm._FilterDatabase" localSheetId="28" hidden="1">PRUEFUNG_126_147!$A$4:$U$26</definedName>
    <definedName name="_xlnm._FilterDatabase" localSheetId="17" hidden="1">PRUEFUNG_26_50!$A$4:$U$29</definedName>
    <definedName name="_xlnm._FilterDatabase" localSheetId="22" hidden="1">PRUEFUNG_76_100!$A$4:$U$29</definedName>
    <definedName name="_xlnm._FilterDatabase" localSheetId="16" hidden="1">QUELLENREGISTER!$A$4:$H$403</definedName>
    <definedName name="_xlnm._FilterDatabase" localSheetId="57" hidden="1">STAND_01_147!$A$4:$G$19</definedName>
    <definedName name="_xlnm._FilterDatabase" localSheetId="6" hidden="1">STICHTAG_147_FIRMEN!$A$4:$K$151</definedName>
    <definedName name="_xlnm._FilterDatabase" localSheetId="5" hidden="1">STICHTAG_PROJEKTE!$A$4:$R$75</definedName>
    <definedName name="_xlnm._FilterDatabase" localSheetId="7" hidden="1">STICHTAG_QUELLENHINWEISE!$A$4:$F$17</definedName>
    <definedName name="_xlnm._FilterDatabase" localSheetId="32" hidden="1">T1_FIRMEN_01_25!$A$4:$S$29</definedName>
    <definedName name="_xlnm._FilterDatabase" localSheetId="34" hidden="1">T1_METHODIK_01_25!$A$4:$D$16</definedName>
    <definedName name="_xlnm._FilterDatabase" localSheetId="31" hidden="1">T1_PROJEKTE_01_25!$A$4:$T$66</definedName>
    <definedName name="_xlnm._FilterDatabase" localSheetId="36" hidden="1">T2_FIRMEN_26_50!$A$4:$U$29</definedName>
    <definedName name="_xlnm._FilterDatabase" localSheetId="35" hidden="1">T2_PROJEKTE_26_50!$A$4:$T$39</definedName>
    <definedName name="_xlnm._FilterDatabase" localSheetId="40" hidden="1">T3_FIRMEN_51_75!$A$4:$Q$29</definedName>
    <definedName name="_xlnm._FilterDatabase" localSheetId="39" hidden="1">T3_PROJEKTE_51_75!$A$4:$V$30</definedName>
    <definedName name="_xlnm._FilterDatabase" localSheetId="45" hidden="1">T4_FIRMEN_76_100!$A$4:$R$29</definedName>
    <definedName name="_xlnm._FilterDatabase" localSheetId="44" hidden="1">T4_PROJEKTE_76_100!$A$4:$V$35</definedName>
    <definedName name="_xlnm._FilterDatabase" localSheetId="50" hidden="1">T5_FIRMEN_101_125!$A$4:$T$29</definedName>
    <definedName name="_xlnm._FilterDatabase" localSheetId="49" hidden="1">T5_PROJEKTE_101_125!$A$4:$V$31</definedName>
    <definedName name="_xlnm._FilterDatabase" localSheetId="55" hidden="1">T6_FIRMEN_126_147!$A$4:$T$26</definedName>
    <definedName name="_xlnm._FilterDatabase" localSheetId="58" hidden="1">T6_METHODIK_ABSCHLUSS!$A$4:$C$16</definedName>
    <definedName name="_xlnm._FilterDatabase" localSheetId="54" hidden="1">T6_PROJEKTE_126_147!$A$4:$O$24</definedName>
    <definedName name="_xlnm._FilterDatabase" localSheetId="9" hidden="1">VALIDIERUNG_126_147!$A$4:$J$26</definedName>
    <definedName name="_xlnm.Print_Titles" localSheetId="13">ALLE_147!$1:$4</definedName>
    <definedName name="_xlnm.Print_Titles" localSheetId="15">PROJEKT_VERTRAG!$1:$4</definedName>
    <definedName name="_xlnm.Print_Titles" localSheetId="14">PRUEFUNG_01_25!$1:$4</definedName>
    <definedName name="_xlnm.Print_Titles" localSheetId="16">QUELLENREGISTER!$1:$4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8" l="1"/>
  <c r="D16" i="58"/>
  <c r="C15" i="58"/>
  <c r="D15" i="58" s="1"/>
  <c r="D14" i="58"/>
  <c r="D13" i="58"/>
  <c r="D12" i="58"/>
  <c r="D11" i="58"/>
  <c r="C8" i="58"/>
  <c r="D8" i="58" s="1"/>
  <c r="C7" i="58"/>
  <c r="D7" i="58" s="1"/>
  <c r="C6" i="58"/>
  <c r="C9" i="58" s="1"/>
  <c r="D9" i="58" s="1"/>
  <c r="D5" i="58"/>
  <c r="B19" i="53"/>
  <c r="B18" i="53"/>
  <c r="B17" i="53"/>
  <c r="B16" i="53"/>
  <c r="B10" i="53"/>
  <c r="B9" i="53"/>
  <c r="B8" i="53"/>
  <c r="B7" i="53"/>
  <c r="B6" i="53"/>
  <c r="B19" i="48"/>
  <c r="C19" i="2" s="1"/>
  <c r="D19" i="2" s="1"/>
  <c r="B18" i="48"/>
  <c r="B17" i="48"/>
  <c r="B16" i="48"/>
  <c r="B10" i="48"/>
  <c r="B9" i="48"/>
  <c r="C9" i="2" s="1"/>
  <c r="D9" i="2" s="1"/>
  <c r="B8" i="48"/>
  <c r="C8" i="2" s="1"/>
  <c r="D8" i="2" s="1"/>
  <c r="B7" i="48"/>
  <c r="C7" i="2" s="1"/>
  <c r="D7" i="2" s="1"/>
  <c r="B6" i="48"/>
  <c r="B17" i="43"/>
  <c r="B16" i="43"/>
  <c r="B15" i="43"/>
  <c r="B18" i="43" s="1"/>
  <c r="B9" i="43"/>
  <c r="B8" i="43"/>
  <c r="B7" i="43"/>
  <c r="C7" i="3" s="1"/>
  <c r="D7" i="3" s="1"/>
  <c r="B6" i="43"/>
  <c r="C6" i="3" s="1"/>
  <c r="D6" i="3" s="1"/>
  <c r="B13" i="38"/>
  <c r="B12" i="38"/>
  <c r="C11" i="4" s="1"/>
  <c r="D11" i="4" s="1"/>
  <c r="B11" i="38"/>
  <c r="C10" i="4" s="1"/>
  <c r="B10" i="38"/>
  <c r="C9" i="4" s="1"/>
  <c r="B9" i="38"/>
  <c r="C8" i="4" s="1"/>
  <c r="B8" i="38"/>
  <c r="B7" i="38"/>
  <c r="C6" i="4" s="1"/>
  <c r="B6" i="38"/>
  <c r="B5" i="38"/>
  <c r="B17" i="34"/>
  <c r="B16" i="34"/>
  <c r="B15" i="34"/>
  <c r="B10" i="4" s="1"/>
  <c r="D10" i="4" s="1"/>
  <c r="B14" i="34"/>
  <c r="B13" i="34"/>
  <c r="B10" i="34"/>
  <c r="B9" i="34"/>
  <c r="B8" i="34"/>
  <c r="B7" i="34"/>
  <c r="B6" i="4" s="1"/>
  <c r="B6" i="34"/>
  <c r="B5" i="34"/>
  <c r="B5" i="4" s="1"/>
  <c r="D5" i="4" s="1"/>
  <c r="B12" i="13"/>
  <c r="B11" i="13"/>
  <c r="B10" i="13"/>
  <c r="B9" i="13"/>
  <c r="B8" i="13"/>
  <c r="B7" i="13"/>
  <c r="H11" i="11"/>
  <c r="G11" i="11"/>
  <c r="F11" i="11"/>
  <c r="D11" i="11"/>
  <c r="C11" i="11"/>
  <c r="B11" i="11"/>
  <c r="E11" i="11" s="1"/>
  <c r="H10" i="11"/>
  <c r="G10" i="11"/>
  <c r="F10" i="11"/>
  <c r="E10" i="11"/>
  <c r="B9" i="9" s="1"/>
  <c r="D10" i="11"/>
  <c r="C10" i="11"/>
  <c r="B10" i="11"/>
  <c r="H9" i="11"/>
  <c r="C8" i="9" s="1"/>
  <c r="G9" i="11"/>
  <c r="F9" i="11"/>
  <c r="D9" i="11"/>
  <c r="C9" i="11"/>
  <c r="B9" i="11"/>
  <c r="E9" i="11" s="1"/>
  <c r="H8" i="11"/>
  <c r="C7" i="9" s="1"/>
  <c r="G8" i="11"/>
  <c r="F8" i="11"/>
  <c r="E8" i="11"/>
  <c r="B7" i="9" s="1"/>
  <c r="D8" i="11"/>
  <c r="C8" i="11"/>
  <c r="B8" i="11"/>
  <c r="H7" i="11"/>
  <c r="G7" i="11"/>
  <c r="F7" i="11"/>
  <c r="D7" i="11"/>
  <c r="C7" i="11"/>
  <c r="B7" i="11"/>
  <c r="E7" i="11" s="1"/>
  <c r="H6" i="11"/>
  <c r="G6" i="11"/>
  <c r="F6" i="11"/>
  <c r="E6" i="11"/>
  <c r="I6" i="11" s="1"/>
  <c r="D5" i="9" s="1"/>
  <c r="D6" i="11"/>
  <c r="C6" i="11"/>
  <c r="B6" i="11"/>
  <c r="C29" i="10"/>
  <c r="C28" i="10"/>
  <c r="B25" i="9"/>
  <c r="B24" i="9"/>
  <c r="B23" i="9"/>
  <c r="B22" i="9"/>
  <c r="B21" i="9"/>
  <c r="B20" i="9"/>
  <c r="C10" i="9"/>
  <c r="C9" i="9"/>
  <c r="C6" i="9"/>
  <c r="C5" i="9"/>
  <c r="D11" i="5"/>
  <c r="C11" i="5"/>
  <c r="B11" i="5"/>
  <c r="E11" i="5" s="1"/>
  <c r="D10" i="5"/>
  <c r="C10" i="5"/>
  <c r="B10" i="5"/>
  <c r="E10" i="5" s="1"/>
  <c r="D9" i="5"/>
  <c r="C9" i="5"/>
  <c r="B9" i="5"/>
  <c r="E9" i="5" s="1"/>
  <c r="D8" i="5"/>
  <c r="C8" i="5"/>
  <c r="E8" i="5" s="1"/>
  <c r="B8" i="5"/>
  <c r="D7" i="5"/>
  <c r="C7" i="5"/>
  <c r="B7" i="5"/>
  <c r="E7" i="5" s="1"/>
  <c r="D6" i="5"/>
  <c r="C6" i="5"/>
  <c r="B6" i="5"/>
  <c r="E6" i="5" s="1"/>
  <c r="D5" i="5"/>
  <c r="C5" i="5"/>
  <c r="B5" i="5"/>
  <c r="C12" i="4"/>
  <c r="B12" i="4"/>
  <c r="D12" i="4" s="1"/>
  <c r="B11" i="4"/>
  <c r="B9" i="4"/>
  <c r="D9" i="4" s="1"/>
  <c r="B8" i="4"/>
  <c r="D8" i="4" s="1"/>
  <c r="C7" i="4"/>
  <c r="B7" i="4"/>
  <c r="D7" i="4" s="1"/>
  <c r="C5" i="4"/>
  <c r="D22" i="3"/>
  <c r="D19" i="3"/>
  <c r="D18" i="3"/>
  <c r="D17" i="3"/>
  <c r="D16" i="3"/>
  <c r="D15" i="3"/>
  <c r="D13" i="3"/>
  <c r="D12" i="3"/>
  <c r="D11" i="3"/>
  <c r="C9" i="3"/>
  <c r="D9" i="3" s="1"/>
  <c r="D8" i="3"/>
  <c r="C8" i="3"/>
  <c r="D5" i="3"/>
  <c r="D21" i="2"/>
  <c r="D18" i="2"/>
  <c r="D17" i="2"/>
  <c r="C16" i="2"/>
  <c r="D16" i="2" s="1"/>
  <c r="C15" i="2"/>
  <c r="D15" i="2" s="1"/>
  <c r="D13" i="2"/>
  <c r="D12" i="2"/>
  <c r="D11" i="2"/>
  <c r="C6" i="2"/>
  <c r="D6" i="2" s="1"/>
  <c r="D5" i="2"/>
  <c r="D23" i="1"/>
  <c r="D22" i="1"/>
  <c r="D20" i="1"/>
  <c r="D19" i="1"/>
  <c r="D18" i="1"/>
  <c r="C18" i="1"/>
  <c r="D17" i="1"/>
  <c r="C17" i="1"/>
  <c r="D16" i="1"/>
  <c r="C16" i="1"/>
  <c r="D15" i="1"/>
  <c r="D13" i="1"/>
  <c r="D12" i="1"/>
  <c r="D11" i="1"/>
  <c r="C9" i="1"/>
  <c r="D9" i="1" s="1"/>
  <c r="C8" i="1"/>
  <c r="D8" i="1" s="1"/>
  <c r="C7" i="1"/>
  <c r="D7" i="1" s="1"/>
  <c r="D6" i="1"/>
  <c r="C6" i="1"/>
  <c r="D5" i="1"/>
  <c r="I7" i="11" l="1"/>
  <c r="D6" i="9" s="1"/>
  <c r="B6" i="9"/>
  <c r="I11" i="11"/>
  <c r="D10" i="9" s="1"/>
  <c r="B10" i="9"/>
  <c r="D6" i="4"/>
  <c r="I9" i="11"/>
  <c r="D8" i="9" s="1"/>
  <c r="B8" i="9"/>
  <c r="B5" i="9"/>
  <c r="D6" i="58"/>
  <c r="D10" i="58" s="1"/>
  <c r="I8" i="11"/>
  <c r="D7" i="9" s="1"/>
  <c r="I10" i="11"/>
  <c r="D9" i="9" s="1"/>
  <c r="E5" i="5"/>
  <c r="C14" i="5" l="1"/>
  <c r="D14" i="5"/>
  <c r="B14" i="5"/>
  <c r="E1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IKW-Quellennachweis</author>
  </authors>
  <commentList>
    <comment ref="J6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https://www.aboutamazon.de/news/amazon-web-services/aws-investition-deutschland
geplant
Kein Zahlungsaequivalent.</t>
        </r>
      </text>
    </comment>
    <comment ref="J7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https://press.aboutamazon.com/de/arbeitsplaetze-und-investitionen/2024/5/aws-plant-langfristige-investitionen-in-hoehe-von-7-8-milliarden-euro-in-die-aws-european-sovereign-cloud-in-brandenburg
geplant
Kein Zahlungsaequivalent.</t>
        </r>
      </text>
    </comment>
    <comment ref="J13" authorId="0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https://www.beiersdorf.de/presse/presse-informationen/alle-pressemitteilungen/2023/09/22-neues-beiersdorf-werk-in-leipzig-offiziell-eroeffnet
knapp
Kein Zahlungsaequivalent.</t>
        </r>
      </text>
    </comment>
    <comment ref="J15" authorId="0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https://www.cocacolaep.com/de/stories/halle-dosenlinie-im-aufbau/
ca.
Kein Zahlungsaequivalent.</t>
        </r>
      </text>
    </comment>
    <comment ref="J16" authorId="0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https://www.cocacolaep.com/de/news/coca-cola-investiert-150-millionen-euro-in-deutschland/
rund
Kein Zahlungsaequivalent.</t>
        </r>
      </text>
    </comment>
    <comment ref="J20" authorId="0" shapeId="0" xr:uid="{00000000-0006-0000-0500-000006000000}">
      <text>
        <r>
          <rPr>
            <sz val="11"/>
            <color theme="1"/>
            <rFont val="Calibri"/>
            <family val="2"/>
            <scheme val="minor"/>
          </rPr>
          <t>https://www.daiichi-sankyo.de/presse/presseinformationen/news-details/daiichi-sankyo-investiert-ca-eine-milliarde-euro-in-deutschland-standort-pfaffenhofen-bayern-wird-zu-internationalem-innovationszentrum-ausgebaut/
ca.
Kein Zahlungsaequivalent.</t>
        </r>
      </text>
    </comment>
    <comment ref="J21" authorId="0" shapeId="0" xr:uid="{00000000-0006-0000-0500-000007000000}">
      <text>
        <r>
          <rPr>
            <sz val="11"/>
            <color theme="1"/>
            <rFont val="Calibri"/>
            <family val="2"/>
            <scheme val="minor"/>
          </rPr>
          <t>https://corpsite.deichmann.com/en-DE/press/press-releases/jahresmeldung-deichmann-gruppe-fur-2024-en
rund
Kein Zahlungsaequivalent.</t>
        </r>
      </text>
    </comment>
    <comment ref="J22" authorId="0" shapeId="0" xr:uid="{00000000-0006-0000-0500-000008000000}">
      <text>
        <r>
          <rPr>
            <sz val="11"/>
            <color theme="1"/>
            <rFont val="Calibri"/>
            <family val="2"/>
            <scheme val="minor"/>
          </rPr>
          <t>https://www.telekom.com/en/newsroom/latest-updates/media-information/2025/6/ai-turbo-for-gigafactories
Partnerschaftswert
Kein Zahlungsaequivalent.</t>
        </r>
      </text>
    </comment>
    <comment ref="J23" authorId="0" shapeId="0" xr:uid="{00000000-0006-0000-0500-000009000000}">
      <text>
        <r>
          <rPr>
            <sz val="11"/>
            <color theme="1"/>
            <rFont val="Calibri"/>
            <family val="2"/>
            <scheme val="minor"/>
          </rPr>
          <t>https://new.diehl.com/metall/de/info-center/presse/grossinvestition-ezee-factory-am-standort-roethenbach-naechste-meilensteine-fuer-die-produktion-der-zukunft-erreicht
rund
Kein Zahlungsaequivalent.</t>
        </r>
      </text>
    </comment>
    <comment ref="J25" authorId="0" shapeId="0" xr:uid="{00000000-0006-0000-0500-00000A000000}">
      <text>
        <r>
          <rPr>
            <sz val="11"/>
            <color theme="1"/>
            <rFont val="Calibri"/>
            <family val="2"/>
            <scheme val="minor"/>
          </rPr>
          <t>https://www.presseportal.de/pm/108695/6076898
mindestens
Kein Zahlungsaequivalent.</t>
        </r>
      </text>
    </comment>
    <comment ref="J27" authorId="0" shapeId="0" xr:uid="{00000000-0006-0000-0500-00000B000000}">
      <text>
        <r>
          <rPr>
            <sz val="11"/>
            <color theme="1"/>
            <rFont val="Calibri"/>
            <family val="2"/>
            <scheme val="minor"/>
          </rPr>
          <t>https://elementsgreen.com/news/elements-green-sets-out-battery-storage-plans-for-germany/
geplant
Kein Zahlungsaequivalent.</t>
        </r>
      </text>
    </comment>
    <comment ref="J29" authorId="0" shapeId="0" xr:uid="{00000000-0006-0000-0500-00000C000000}">
      <text>
        <r>
          <rPr>
            <sz val="11"/>
            <color theme="1"/>
            <rFont val="Calibri"/>
            <family val="2"/>
            <scheme val="minor"/>
          </rPr>
          <t>https://www.essity.de/presse/pressemitteilungen/2025/dampfspeicher/
rund
Kein Zahlungsaequivalent.</t>
        </r>
      </text>
    </comment>
    <comment ref="J33" authorId="0" shapeId="0" xr:uid="{00000000-0006-0000-0500-00000D000000}">
      <text>
        <r>
          <rPr>
            <sz val="11"/>
            <color theme="1"/>
            <rFont val="Calibri"/>
            <family val="2"/>
            <scheme val="minor"/>
          </rPr>
          <t>https://gf.com/de/news-and-events/news/globalfoundries-plans-billion-euro-investment-to-expand-chip-manufacturing-in-germany/
rund
Kein Zahlungsaequivalent.</t>
        </r>
      </text>
    </comment>
    <comment ref="J34" authorId="0" shapeId="0" xr:uid="{00000000-0006-0000-0500-00000E000000}">
      <text>
        <r>
          <rPr>
            <sz val="11"/>
            <color theme="1"/>
            <rFont val="Calibri"/>
            <family val="2"/>
            <scheme val="minor"/>
          </rPr>
          <t>https://blog.google/intl/de-de/unternehmen/engagement/google-investiert-milliarden-in-deutschlands-digitale-zukunft/
rund
Kein Zahlungsaequivalent.</t>
        </r>
      </text>
    </comment>
    <comment ref="J38" authorId="0" shapeId="0" xr:uid="{00000000-0006-0000-0500-00000F000000}">
      <text>
        <r>
          <rPr>
            <sz val="11"/>
            <color theme="1"/>
            <rFont val="Calibri"/>
            <family val="2"/>
            <scheme val="minor"/>
          </rPr>
          <t>https://www.henkel.de/presse-und-medien/presseinformationen-und-pressemappen/2024-05-29-henkel-erweitert-hochregallager-in-duesseldorf-1962396
rund
Kein Zahlungsaequivalent.</t>
        </r>
      </text>
    </comment>
    <comment ref="J39" authorId="0" shapeId="0" xr:uid="{00000000-0006-0000-0500-000010000000}">
      <text>
        <r>
          <rPr>
            <sz val="11"/>
            <color theme="1"/>
            <rFont val="Calibri"/>
            <family val="2"/>
            <scheme val="minor"/>
          </rPr>
          <t>https://www.hensoldt.net/news/next-generation-defence-federal-minister-of-defence-pistorius-opens-new-hensoldt-campus-in-oberkochen
rund
Kein Zahlungsaequivalent.</t>
        </r>
      </text>
    </comment>
    <comment ref="J41" authorId="0" shapeId="0" xr:uid="{00000000-0006-0000-0500-000011000000}">
      <text>
        <r>
          <rPr>
            <sz val="11"/>
            <color theme="1"/>
            <rFont val="Calibri"/>
            <family val="2"/>
            <scheme val="minor"/>
          </rPr>
          <t>https://www.infineon.com/de/press-release/2024/infxx202405-109
rund
Kein Zahlungsaequivalent.</t>
        </r>
      </text>
    </comment>
    <comment ref="J44" authorId="0" shapeId="0" xr:uid="{00000000-0006-0000-0500-000012000000}">
      <text>
        <r>
          <rPr>
            <sz val="11"/>
            <color theme="1"/>
            <rFont val="Calibri"/>
            <family val="2"/>
            <scheme val="minor"/>
          </rPr>
          <t>https://newsroom.knorr-bremse.com/en/knorr-bremses-largest-european-truck-plant-to-be-expanded/
rund
Kein Zahlungsaequivalent.</t>
        </r>
      </text>
    </comment>
    <comment ref="J46" authorId="0" shapeId="0" xr:uid="{00000000-0006-0000-0500-000013000000}">
      <text>
        <r>
          <rPr>
            <sz val="11"/>
            <color theme="1"/>
            <rFont val="Calibri"/>
            <family val="2"/>
            <scheme val="minor"/>
          </rPr>
          <t>https://news.microsoft.com/de-de/fit-fuer-das-ki-zeitalter-microsoft-investiert-32-milliarden-euro-um-ki-infrastruktur-und-cloud-kapazitaeten-in-deutschland-mehr-als-zu-verdoppeln-sowie-fachkraefte-zu-qualifizieren/
Plan
Kein Zahlungsaequivalent.</t>
        </r>
      </text>
    </comment>
    <comment ref="J49" authorId="0" shapeId="0" xr:uid="{00000000-0006-0000-0500-000014000000}">
      <text>
        <r>
          <rPr>
            <sz val="11"/>
            <color theme="1"/>
            <rFont val="Calibri"/>
            <family val="2"/>
            <scheme val="minor"/>
          </rPr>
          <t>https://www.renk.com/de/newsroom/news/press-releases/2026/renk-group-engagiert-sich-fuer-eine-sichere-zukunft-und-einen-starken-wirtschaftsstandort-deutschland
bis zu
Kein Zahlungsaequivalent.</t>
        </r>
      </text>
    </comment>
    <comment ref="J50" authorId="0" shapeId="0" xr:uid="{00000000-0006-0000-0500-000015000000}">
      <text>
        <r>
          <rPr>
            <sz val="11"/>
            <color theme="1"/>
            <rFont val="Calibri"/>
            <family val="2"/>
            <scheme val="minor"/>
          </rPr>
          <t>https://www.rheinmetall.com/de/media/news-watch/news/2025/09/2025-09-05-werkseroeffnung-in-unterluess
rund
Kein Zahlungsaequivalent.</t>
        </r>
      </text>
    </comment>
    <comment ref="J51" authorId="0" shapeId="0" xr:uid="{00000000-0006-0000-0500-000016000000}">
      <text>
        <r>
          <rPr>
            <sz val="11"/>
            <color theme="1"/>
            <rFont val="Calibri"/>
            <family val="2"/>
            <scheme val="minor"/>
          </rPr>
          <t>https://www.roche.de/presse/news/roche-eroeffnet-neues-hightech-innovationszentrum-fuer-300-millionen-euro-in-bayern
rund
Kein Zahlungsaequivalent.</t>
        </r>
      </text>
    </comment>
    <comment ref="J52" authorId="0" shapeId="0" xr:uid="{00000000-0006-0000-0500-000017000000}">
      <text>
        <r>
          <rPr>
            <sz val="11"/>
            <color theme="1"/>
            <rFont val="Calibri"/>
            <family val="2"/>
            <scheme val="minor"/>
          </rPr>
          <t>https://www.roche.de/presse/news/roche-stellt-bei-der-stadt-penzberg-bauantrag-fuer-neues-diagnostik-produktionszentrum
mehr als
Kein Zahlungsaequivalent.</t>
        </r>
      </text>
    </comment>
    <comment ref="J53" authorId="0" shapeId="0" xr:uid="{00000000-0006-0000-0500-000018000000}">
      <text>
        <r>
          <rPr>
            <sz val="11"/>
            <color theme="1"/>
            <rFont val="Calibri"/>
            <family val="2"/>
            <scheme val="minor"/>
          </rPr>
          <t>https://rocktechlithium.com/de/news-press-2/
rund
Kein Zahlungsaequivalent.</t>
        </r>
      </text>
    </comment>
    <comment ref="J54" authorId="0" shapeId="0" xr:uid="{00000000-0006-0000-0500-000019000000}">
      <text>
        <r>
          <rPr>
            <sz val="11"/>
            <color theme="1"/>
            <rFont val="Calibri"/>
            <family val="2"/>
            <scheme val="minor"/>
          </rPr>
          <t>https://www.samson.de/de/unternehmen/
rund
Kein Zahlungsaequivalent.</t>
        </r>
      </text>
    </comment>
    <comment ref="J55" authorId="0" shapeId="0" xr:uid="{00000000-0006-0000-0500-00001A000000}">
      <text>
        <r>
          <rPr>
            <sz val="11"/>
            <color theme="1"/>
            <rFont val="Calibri"/>
            <family val="2"/>
            <scheme val="minor"/>
          </rPr>
          <t>https://www.schwenk.de/baustart-der-ersten-gleitbauphase-werk-allmendingen-erreicht-naechsten-meilenstein-beim-bau-des-mehrkammermischsilos-mit-3-stahlverladesilos/
rund
Kein Zahlungsaequivalent.</t>
        </r>
      </text>
    </comment>
    <comment ref="J57" authorId="0" shapeId="0" xr:uid="{00000000-0006-0000-0500-00001B000000}">
      <text>
        <r>
          <rPr>
            <sz val="11"/>
            <color theme="1"/>
            <rFont val="Calibri"/>
            <family val="2"/>
            <scheme val="minor"/>
          </rPr>
          <t>https://press.siemens.com/global/de/pressemitteilung/siemens-errichtet-digitale-zukunftsfabrik-amberg
ca.
Kein Zahlungsaequivalent.</t>
        </r>
      </text>
    </comment>
    <comment ref="J58" authorId="0" shapeId="0" xr:uid="{00000000-0006-0000-0500-00001C000000}">
      <text>
        <r>
          <rPr>
            <sz val="11"/>
            <color theme="1"/>
            <rFont val="Calibri"/>
            <family val="2"/>
            <scheme val="minor"/>
          </rPr>
          <t>https://press.siemens.com/global/de/pressemitteilung/siemens-investiert-300-millionen-euro-deutschland-und-schafft-700-arbeitsplaetze
rund
Kein Zahlungsaequivalent.</t>
        </r>
      </text>
    </comment>
    <comment ref="J59" authorId="0" shapeId="0" xr:uid="{00000000-0006-0000-0500-00001D000000}">
      <text>
        <r>
          <rPr>
            <sz val="11"/>
            <color theme="1"/>
            <rFont val="Calibri"/>
            <family val="2"/>
            <scheme val="minor"/>
          </rPr>
          <t>https://press.siemens.com/global/de/
rund
Kein Zahlungsaequivalent.</t>
        </r>
      </text>
    </comment>
    <comment ref="J60" authorId="0" shapeId="0" xr:uid="{00000000-0006-0000-0500-00001E000000}">
      <text>
        <r>
          <rPr>
            <sz val="11"/>
            <color theme="1"/>
            <rFont val="Calibri"/>
            <family val="2"/>
            <scheme val="minor"/>
          </rPr>
          <t>https://www.siemens-energy.com/de/de/home/press-releases/siemens-energy-invests--220-million.html
rund
Kein Zahlungsaequivalent.</t>
        </r>
      </text>
    </comment>
    <comment ref="J61" authorId="0" shapeId="0" xr:uid="{00000000-0006-0000-0500-00001F000000}">
      <text>
        <r>
          <rPr>
            <sz val="11"/>
            <color theme="1"/>
            <rFont val="Calibri"/>
            <family val="2"/>
            <scheme val="minor"/>
          </rPr>
          <t>https://www.siemens-energy.com/de/de/home/press-releases/siemens-energy-invests--220-million.html
rund
Kein Zahlungsaequivalent.</t>
        </r>
      </text>
    </comment>
    <comment ref="J62" authorId="0" shapeId="0" xr:uid="{00000000-0006-0000-0500-000020000000}">
      <text>
        <r>
          <rPr>
            <sz val="11"/>
            <color theme="1"/>
            <rFont val="Calibri"/>
            <family val="2"/>
            <scheme val="minor"/>
          </rPr>
          <t>https://www.siemens-healthineers.com/deu/press/releases/kemnath
rund
Kein Zahlungsaequivalent.</t>
        </r>
      </text>
    </comment>
    <comment ref="J63" authorId="0" shapeId="0" xr:uid="{00000000-0006-0000-0500-000021000000}">
      <text>
        <r>
          <rPr>
            <sz val="11"/>
            <color theme="1"/>
            <rFont val="Calibri"/>
            <family val="2"/>
            <scheme val="minor"/>
          </rPr>
          <t>https://www.siemens-healthineers.com/deu/press/releases/fab
ca.
Kein Zahlungsaequivalent.</t>
        </r>
      </text>
    </comment>
    <comment ref="J64" authorId="0" shapeId="0" xr:uid="{00000000-0006-0000-0500-000022000000}">
      <text>
        <r>
          <rPr>
            <sz val="11"/>
            <color theme="1"/>
            <rFont val="Calibri"/>
            <family val="2"/>
            <scheme val="minor"/>
          </rPr>
          <t>https://www.siemens-healthineers.com/deu/press/releases/pr-20190131006shs.html
rund
Kein Zahlungsaequivalent.</t>
        </r>
      </text>
    </comment>
    <comment ref="J66" authorId="0" shapeId="0" xr:uid="{00000000-0006-0000-0500-000023000000}">
      <text>
        <r>
          <rPr>
            <sz val="11"/>
            <color theme="1"/>
            <rFont val="Calibri"/>
            <family val="2"/>
            <scheme val="minor"/>
          </rPr>
          <t>https://www.media.stellantis.com/de-de/corporate/press/naechste-opel-astra-generation-wird-in-ruesselsheim-entworfen-entwickelt-und-gebaut-08062026
mehr als
Kein Zahlungsaequivalent.</t>
        </r>
      </text>
    </comment>
    <comment ref="J68" authorId="0" shapeId="0" xr:uid="{00000000-0006-0000-0500-000024000000}">
      <text>
        <r>
          <rPr>
            <sz val="11"/>
            <color theme="1"/>
            <rFont val="Calibri"/>
            <family val="2"/>
            <scheme val="minor"/>
          </rPr>
          <t>https://www.symrise.com/newsroom/article/symrise-breaks-ground-on-the-second-phase-of-construction-for-its-logistics-center-in-holzminden/
rund
Kein Zahlungsaequivalent.</t>
        </r>
      </text>
    </comment>
    <comment ref="J69" authorId="0" shapeId="0" xr:uid="{00000000-0006-0000-0500-000025000000}">
      <text>
        <r>
          <rPr>
            <sz val="11"/>
            <color theme="1"/>
            <rFont val="Calibri"/>
            <family val="2"/>
            <scheme val="minor"/>
          </rPr>
          <t>https://www.symrise.com/de/newsroom/artikel/raum-fuer-zukunft-symrise-eroeffnet-neues-ausbildungszentrum-in-holzminden/
rund
Kein Zahlungsaequivalent.</t>
        </r>
      </text>
    </comment>
    <comment ref="J72" authorId="0" shapeId="0" xr:uid="{00000000-0006-0000-0500-000026000000}">
      <text>
        <r>
          <rPr>
            <sz val="11"/>
            <color theme="1"/>
            <rFont val="Calibri"/>
            <family val="2"/>
            <scheme val="minor"/>
          </rPr>
          <t>https://www.thyssenkrupp-steel.com/de/newsroom/pressemitteilungen/thyssenkrupp-steel-vergibt-milliardenauftrag-fuer-direktreduktionsanlage-an-sms-group.html
mehr als
Kein Zahlungsaequivalent.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Recherche</author>
  </authors>
  <commentList>
    <comment ref="C5" authorId="0" shapeId="0" xr:uid="{00000000-0006-0000-0E00-000001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https://www.eurogrid.com/cdn/files/45b25323-cd73-4d30-d48c-08dea9a89783/eurogrid%20gmbh%20consolidated%20financial%20statements%20and%20auditor%27s%20report%202025%20english.pdf</t>
        </r>
      </text>
    </comment>
    <comment ref="G5" authorId="0" shapeId="0" xr:uid="{00000000-0006-0000-0E00-000002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https://www.eurogrid.com/cdn/files/48cfa705-daf4-446e-74cc-08deec9981f8/eurogrid%20gmbh%20unaudited%20condensed%20consolidated%20interim%20financial%20statements%20for%20the%20first%20half-year%202026%20ifrs%20en.pdf</t>
        </r>
      </text>
    </comment>
    <comment ref="K5" authorId="0" shapeId="0" xr:uid="{00000000-0006-0000-0E00-000003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https://www.eurogrid.com/cdn/files/45b25323-cd73-4d30-d48c-08dea9a89783/eurogrid%20gmbh%20consolidated%20financial%20statements%20and%20auditor%27s%20report%202025%20english.pdf</t>
        </r>
      </text>
    </comment>
    <comment ref="C7" authorId="0" shapeId="0" xr:uid="{00000000-0006-0000-0E00-000004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https://www.airbus.com/sites/g/files/jlcbta136/files/2026-02/airbus_fy_2025_financial_statements_1.pdf</t>
        </r>
      </text>
    </comment>
    <comment ref="G7" authorId="0" shapeId="0" xr:uid="{00000000-0006-0000-0E00-000005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https://mediaassets.airbus.com/pm_38_922_922515-962uvvlfu8.pdf?fileName=hy-2026-financial-statements.pdf</t>
        </r>
      </text>
    </comment>
    <comment ref="C8" authorId="0" shapeId="0" xr:uid="{00000000-0006-0000-0E00-000006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https://www.allianz.com/content/dam/onemarketing/azcom/Allianz_com/investor-relations/en/results-reports/annual-report/ar-2025/en-allianz-group-annual-report-2025.pdf</t>
        </r>
      </text>
    </comment>
    <comment ref="G8" authorId="0" shapeId="0" xr:uid="{00000000-0006-0000-0E00-000007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https://www.allianz.com/content/dam/onemarketing/azcom/Allianz_com/investor-relations/en/results/2026-2q/2q-2026-halbjahresbericht-allianz.pdf</t>
        </r>
      </text>
    </comment>
    <comment ref="C13" authorId="0" shapeId="0" xr:uid="{00000000-0006-0000-0E00-000008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https://www.amprion.net/Dokumente/Amprion/Geschaeftsberichte/2025/Amprion_Finanzbericht-2025.pdf</t>
        </r>
      </text>
    </comment>
    <comment ref="G13" authorId="0" shapeId="0" xr:uid="{00000000-0006-0000-0E00-000009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https://www.amprion.net/Presse/Presse-Detailseite_98176.html</t>
        </r>
      </text>
    </comment>
    <comment ref="K13" authorId="0" shapeId="0" xr:uid="{00000000-0006-0000-0E00-00000A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https://www.amprion.net/Dokumente/Amprion/Geschaeftsberichte/2025/Amprion_Finanzbericht-2025.pdf</t>
        </r>
      </text>
    </comment>
    <comment ref="M13" authorId="0" shapeId="0" xr:uid="{00000000-0006-0000-0E00-00000B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https://www.amprion.net/Presse/Presse-Detailseite_98176.html</t>
        </r>
      </text>
    </comment>
    <comment ref="N14" authorId="0" shapeId="0" xr:uid="{00000000-0006-0000-0E00-00000C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https://www.rwe.com/presse/rwe-ag/2025-11-26-rwe-und-apollo-schliessen-transaktion-erfolgreich-ab/</t>
        </r>
      </text>
    </comment>
    <comment ref="C16" authorId="0" shapeId="0" xr:uid="{00000000-0006-0000-0E00-00000D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https://www.aroundtown.de/aroundtown.de/Data_Objects/Downloads/Financial_Reports/FY_2025_Financials/AT_FY_2025_Report.pdf</t>
        </r>
      </text>
    </comment>
    <comment ref="N16" authorId="0" shapeId="0" xr:uid="{00000000-0006-0000-0E00-00000E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https://www.aroundtown.de/aroundtown.de/Data_Objects/Downloads/Financial_Reports/Q1_2026_Financials/AT_Q1_2026.pdf</t>
        </r>
      </text>
    </comment>
    <comment ref="C19" authorId="0" shapeId="0" xr:uid="{00000000-0006-0000-0E00-00000F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https://bericht.basf.com/2025/de/konzernabschluss/kapitalflussrechnung.html</t>
        </r>
      </text>
    </comment>
    <comment ref="G19" authorId="0" shapeId="0" xr:uid="{00000000-0006-0000-0E00-000010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https://www.basf.com/global/de/investors/basf-at-a-glance/key-financial-data/cash-flow</t>
        </r>
      </text>
    </comment>
    <comment ref="C20" authorId="0" shapeId="0" xr:uid="{00000000-0006-0000-0E00-000011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https://reports.bayer.com/geschaeftsbericht-2025/de/konzernabschluss/kapitalflussrechnung.html</t>
        </r>
      </text>
    </comment>
    <comment ref="G20" authorId="0" shapeId="0" xr:uid="{00000000-0006-0000-0E00-000012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https://reports.bayer.com/halbjahresfinanzbericht-q2-2026/de/</t>
        </r>
      </text>
    </comment>
    <comment ref="K20" authorId="0" shapeId="0" xr:uid="{00000000-0006-0000-0E00-000013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https://reports.bayer.com/geschaeftsbericht-2025/de/konzernabschluss/kapitalflussrechnung.html</t>
        </r>
      </text>
    </comment>
    <comment ref="N20" authorId="0" shapeId="0" xr:uid="{00000000-0006-0000-0E00-000014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https://reports.bayer.com/halbjahresfinanzbericht-q2-2026/de/</t>
        </r>
      </text>
    </comment>
    <comment ref="C21" authorId="0" shapeId="0" xr:uid="{00000000-0006-0000-0E00-000015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https://reports.beiersdorf.com/geschaeftsbericht/2025/konzernabschluss/konzernabschluss/kapitalflussrechnung.html</t>
        </r>
      </text>
    </comment>
    <comment ref="G21" authorId="0" shapeId="0" xr:uid="{00000000-0006-0000-0E00-000016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https://www.beiersdorf.com/newsroom/press-information/all-press-releases/2026/08/03-half-year-results-2026</t>
        </r>
      </text>
    </comment>
    <comment ref="D22" authorId="0" shapeId="0" xr:uid="{00000000-0006-0000-0E00-000017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https://investor.belden.com/news/news-details/2026/Belden-Reports-Record-Fourth-Quarter-and-Full-Year-2025-Results/default.aspx</t>
        </r>
      </text>
    </comment>
    <comment ref="H22" authorId="0" shapeId="0" xr:uid="{00000000-0006-0000-0E00-000018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https://investor.belden.com/news/news-details/2026/Belden-Reports-Record-Second-Quarter-2026-Results/default.aspx</t>
        </r>
      </text>
    </comment>
    <comment ref="D23" authorId="0" shapeId="0" xr:uid="{00000000-0006-0000-0E00-000019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https://www.sec.gov/Archives/edgar/data/2012383/000119312526071966/blk-20251231.htm</t>
        </r>
      </text>
    </comment>
    <comment ref="C25" authorId="0" shapeId="0" xr:uid="{00000000-0006-0000-0E00-00001A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https://www.bmwgroup.com/de/bericht/2025/konzernabschluss/kapitalflussrechnung/index.html</t>
        </r>
      </text>
    </comment>
    <comment ref="G25" authorId="0" shapeId="0" xr:uid="{00000000-0006-0000-0E00-00001B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https://www.bmwgroup.com/content/dam/grpw/websites/bmwgroup_com/ir/downloads/de/2026/q2/BMW_Q2-2026-DE.pdf</t>
        </r>
      </text>
    </comment>
    <comment ref="C27" authorId="0" shapeId="0" xr:uid="{00000000-0006-0000-0E00-00001C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https://assets.bosch.com/media/global/bosch_group/our_figures/pdf/bosch-annual-report-2025.pdf</t>
        </r>
      </text>
    </comment>
    <comment ref="G27" authorId="0" shapeId="0" xr:uid="{00000000-0006-0000-0E00-00001D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https://www.bosch-presse.de/pressportal/de/de/halbjahreszahlen-2026-bosch-bekraeftigt-ausblick-285632.html</t>
        </r>
      </text>
    </comment>
    <comment ref="K27" authorId="0" shapeId="0" xr:uid="{00000000-0006-0000-0E00-00001E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https://assets.bosch.com/media/global/bosch_group/our_figures/pdf/bosch-annual-report-2025.pdf</t>
        </r>
      </text>
    </comment>
    <comment ref="C28" authorId="0" shapeId="0" xr:uid="{00000000-0006-0000-0E00-00001F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https://www.reports.zeiss.com/meditec-ag/2425/de/konzernlagebericht/wirtschaftsbericht/finanzlage.html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</author>
  </authors>
  <commentList>
    <comment ref="F117" authorId="0" shapeId="0" xr:uid="{00000000-0006-0000-0F00-000001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https://sunfire.de/de/news/sunfire-sichert-sich-avalfinanzierung-ueber-200-millionen-euro/</t>
        </r>
      </text>
    </comment>
    <comment ref="F118" authorId="0" shapeId="0" xr:uid="{00000000-0006-0000-0F00-000002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https://www.symrise.com/de/newsroom/artikel/raum-fuer-zukunft-symrise-eroeffnet-neues-ausbildungszentrum-in-holzminden/</t>
        </r>
      </text>
    </comment>
    <comment ref="F121" authorId="0" shapeId="0" xr:uid="{00000000-0006-0000-0F00-000003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https://www.telefonica.de/news/corporate/2026/06/mehr-tempo-im-mobilfunk-telefonica-deutschland-setzt-im-ersten-halbjahr-2026-rund-4500-ausbauprojekte-um.html?cat=pressemitteilungen</t>
        </r>
      </text>
    </comment>
    <comment ref="F123" authorId="0" shapeId="0" xr:uid="{00000000-0006-0000-0F00-000004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https://www.tennet-ir.eu/de/news/tennet-germany-setzt-wachstumskurs-im-ersten-halbjahr-2026-fort/8b65769d-1d2b-46e6-a211-3cb0c60578d0</t>
        </r>
      </text>
    </comment>
    <comment ref="F124" authorId="0" shapeId="0" xr:uid="{00000000-0006-0000-0F00-000005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https://www.trlyr.com/insights/terralayr-reaches-financial-close-on-a-60-million-bess-portfolio-financing/</t>
        </r>
      </text>
    </comment>
    <comment ref="F125" authorId="0" shapeId="0" xr:uid="{00000000-0006-0000-0F00-000006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https://www.esa.int/Newsroom/Press_Releases/ESA_unterzeichnet_Dienstleistungsvertrag_mit_The_Exploration_Company_fuer_deren_Nyx-Fahrzeug_im_Rahmen_von_ALADDIN_dem_europaeischen_Projekt_fuer_autonome_Frachtkapseln</t>
        </r>
      </text>
    </comment>
    <comment ref="F127" authorId="0" shapeId="0" xr:uid="{00000000-0006-0000-0F00-000007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https://www.thyssenkrupp-steel.com/de/newsroom/pressemitteilungen/thyssenkrupp-steel-vergibt-milliardenauftrag-fuer-direktreduktionsanlage-an-sms-group.html</t>
        </r>
      </text>
    </comment>
    <comment ref="F129" authorId="0" shapeId="0" xr:uid="{00000000-0006-0000-0F00-000008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https://www.produktion.de/ruestung-aerospace/trumpf-gewinnsprung-macht-hoffnung-auf-trendwende/2753032</t>
        </r>
      </text>
    </comment>
    <comment ref="F130" authorId="0" shapeId="0" xr:uid="{00000000-0006-0000-0F00-000009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https://unternehmen.1und1.de/corporate-news/2026/1-1-mit-halbjahreszahlen-prognose-2026-bestaetigt</t>
        </r>
      </text>
    </comment>
    <comment ref="F133" authorId="0" shapeId="0" xr:uid="{00000000-0006-0000-0F00-00000A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https://www.investegate.co.uk/index.php/announcement/rns/vodafone-group--vod/vodafone-group-h1-fy26-results/9224986</t>
        </r>
      </text>
    </comment>
    <comment ref="F135" authorId="0" shapeId="0" xr:uid="{00000000-0006-0000-0F00-00000B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https://report.vonovia.com/2026/q2/de/eroerterung-der-ertragslage-nach-segmenten</t>
        </r>
      </text>
    </comment>
    <comment ref="F136" authorId="0" shapeId="0" xr:uid="{00000000-0006-0000-0F00-00000C000000}">
      <text>
        <r>
          <rPr>
            <sz val="11"/>
            <color theme="1"/>
            <rFont val="Calibri"/>
            <family val="2"/>
            <scheme val="minor"/>
          </rPr>
          <t>Berichteter Projekt-, Finanzierungs- oder globaler Wert – NICHT automatisch anrechenbarer Deutschland-Cash-CAPEX. https://corporate.zalando.com/de/finanzen/zalando-ergebnis-q2-2026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Recherche</author>
    <author>IKW | Evidenzprüfung</author>
  </authors>
  <commentList>
    <comment ref="C5" authorId="0" shapeId="0" xr:uid="{00000000-0006-0000-1100-000001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https://www.eurogrid.com/cdn/files/45b25323-cd73-4d30-d48c-08dea9a89783/eurogrid%20gmbh%20consolidated%20financial%20statements%20and%20auditor%27s%20report%202025%20english.pdf</t>
        </r>
      </text>
    </comment>
    <comment ref="D5" authorId="1" shapeId="0" xr:uid="{00000000-0006-0000-1100-000002000000}">
      <text>
        <r>
          <rPr>
            <sz val="11"/>
            <color theme="1"/>
            <rFont val="Calibri"/>
            <family val="2"/>
            <scheme val="minor"/>
          </rPr>
          <t>Quellenbasis: https://ir.carrier.com/news/news-details/2026/Carrier-Reports-2025-Results-and-Announces-2026-Outlook/default.aspx
Geltungsbereich und Einschränkung: USD-Konzern-CAPEX ohne belegte Deutschlandaufteilung; keine neue DE-Vertragszahl.</t>
        </r>
      </text>
    </comment>
    <comment ref="G5" authorId="0" shapeId="0" xr:uid="{00000000-0006-0000-1100-000003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https://www.eurogrid.com/cdn/files/48cfa705-daf4-446e-74cc-08deec9981f8/eurogrid%20gmbh%20unaudited%20condensed%20consolidated%20interim%20financial%20statements%20for%20the%20first%20half-year%202026%20ifrs%20en.pdf</t>
        </r>
      </text>
    </comment>
    <comment ref="H5" authorId="1" shapeId="0" xr:uid="{00000000-0006-0000-1100-000004000000}">
      <text>
        <r>
          <rPr>
            <sz val="11"/>
            <color theme="1"/>
            <rFont val="Calibri"/>
            <family val="2"/>
            <scheme val="minor"/>
          </rPr>
          <t>Quellenbasis: https://ir.carrier.com/news/news-details/2026/Carrier-Reports-Second-Quarter-2026-Results/default.aspx
Geltungsbereich und Einschränkung: USD-Konzern-CAPEX ohne belegte Deutschlandaufteilung; keine neue DE-Vertragszahl.</t>
        </r>
      </text>
    </comment>
    <comment ref="K5" authorId="0" shapeId="0" xr:uid="{00000000-0006-0000-1100-000005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https://www.eurogrid.com/cdn/files/45b25323-cd73-4d30-d48c-08dea9a89783/eurogrid%20gmbh%20consolidated%20financial%20statements%20and%20auditor%27s%20report%202025%20english.pdf</t>
        </r>
      </text>
    </comment>
    <comment ref="C7" authorId="0" shapeId="0" xr:uid="{00000000-0006-0000-1100-000006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https://www.airbus.com/sites/g/files/jlcbta136/files/2026-02/airbus_fy_2025_financial_statements_1.pdf</t>
        </r>
      </text>
    </comment>
    <comment ref="G7" authorId="0" shapeId="0" xr:uid="{00000000-0006-0000-1100-000007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https://mediaassets.airbus.com/pm_38_922_922515-962uvvlfu8.pdf?fileName=hy-2026-financial-statements.pdf</t>
        </r>
      </text>
    </comment>
    <comment ref="C8" authorId="1" shapeId="0" xr:uid="{00000000-0006-0000-1100-000008000000}">
      <text>
        <r>
          <rPr>
            <sz val="11"/>
            <color theme="1"/>
            <rFont val="Calibri"/>
            <family val="2"/>
            <scheme val="minor"/>
          </rPr>
          <t>Quellenbasis: https://www.charite.de/fileadmin/user_upload/portal_relaunch/Mediathek/publikationen/jahresberichte/Charite_JB25_Final.pdf
Geltungsbereich und Einschränkung: 132 Mio DE im FY2025 nur Kontext, NICHT private M4G-IST-Quote.</t>
        </r>
      </text>
    </comment>
    <comment ref="G8" authorId="0" shapeId="0" xr:uid="{00000000-0006-0000-1100-000009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https://www.allianz.com/content/dam/onemarketing/azcom/Allianz_com/investor-relations/en/results/2026-2q/2q-2026-halbjahresbericht-allianz.pdf</t>
        </r>
      </text>
    </comment>
    <comment ref="K8" authorId="1" shapeId="0" xr:uid="{00000000-0006-0000-1100-00000A000000}">
      <text>
        <r>
          <rPr>
            <sz val="11"/>
            <color theme="1"/>
            <rFont val="Calibri"/>
            <family val="2"/>
            <scheme val="minor"/>
          </rPr>
          <t>Quellenbasis: https://www.charite.de/fileadmin/user_upload/portal_relaunch/Mediathek/publikationen/jahresberichte/Charite_JB25_Final.pdf
Geltungsbereich und Einschränkung: 132 Mio DE im FY2025 nur Kontext, NICHT private M4G-IST-Quote.</t>
        </r>
      </text>
    </comment>
    <comment ref="C10" authorId="1" shapeId="0" xr:uid="{00000000-0006-0000-1100-00000B000000}">
      <text>
        <r>
          <rPr>
            <sz val="11"/>
            <color theme="1"/>
            <rFont val="Calibri"/>
            <family val="2"/>
            <scheme val="minor"/>
          </rPr>
          <t>Quellenbasis: https://investor-relations.commerzbank.com/media/document/e6a17caf-b3d9-4bc8-b1ce-790de9ec7dd0/assets/Commerzbank_AG_Jahresabschluss_2025.pdf?disposition=inline
Geltungsbereich und Einschränkung: Kapitalisierte Zugänge HGB AG nicht mit deutschen Standort-Cashzahlungen gleichzusetzen.</t>
        </r>
      </text>
    </comment>
    <comment ref="C12" authorId="1" shapeId="0" xr:uid="{00000000-0006-0000-1100-00000C000000}">
      <text>
        <r>
          <rPr>
            <sz val="11"/>
            <color theme="1"/>
            <rFont val="Calibri"/>
            <family val="2"/>
            <scheme val="minor"/>
          </rPr>
          <t>Quellenbasis: https://www.lobbyregister.bundestag.de/media/85/e2/722545/Jahresabschluss-Condor-24_25.pdf
Geltungsbereich und Einschränkung: Wert nicht als neu beschlossene deutsche 21.07.-Investition anrechenbar.</t>
        </r>
      </text>
    </comment>
    <comment ref="C13" authorId="1" shapeId="0" xr:uid="{00000000-0006-0000-1100-00000D000000}">
      <text>
        <r>
          <rPr>
            <sz val="11"/>
            <color theme="1"/>
            <rFont val="Calibri"/>
            <family val="2"/>
            <scheme val="minor"/>
          </rPr>
          <t>Quellenbasis: https://geschaeftsbericht.covestro.com/annual-financial-report-2025/de/report/lagebericht/wirtschaftsbericht/ertrags-finanz-und-vermoegenslage-covestro-konzern/finanzlage/
Geltungsbereich und Einschränkung: Neue deutsche Modernisierung genannt, Betrag nur unpräzise und Start/Vertragswert offen; nicht in Eurozähler.</t>
        </r>
      </text>
    </comment>
    <comment ref="G13" authorId="0" shapeId="0" xr:uid="{00000000-0006-0000-1100-00000E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https://www.amprion.net/Presse/Presse-Detailseite_98176.html</t>
        </r>
      </text>
    </comment>
    <comment ref="K13" authorId="0" shapeId="0" xr:uid="{00000000-0006-0000-1100-00000F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https://www.amprion.net/Dokumente/Amprion/Geschaeftsberichte/2025/Amprion_Finanzbericht-2025.pdf</t>
        </r>
      </text>
    </comment>
    <comment ref="M13" authorId="0" shapeId="0" xr:uid="{00000000-0006-0000-1100-000010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https://www.amprion.net/Presse/Presse-Detailseite_98176.html</t>
        </r>
      </text>
    </comment>
    <comment ref="H14" authorId="1" shapeId="0" xr:uid="{00000000-0006-0000-1100-000011000000}">
      <text>
        <r>
          <rPr>
            <sz val="11"/>
            <color theme="1"/>
            <rFont val="Calibri"/>
            <family val="2"/>
            <scheme val="minor"/>
          </rPr>
          <t>Quellenbasis: https://investors.csl.com/annualreport/2026/98/
Geltungsbereich und Einschränkung: Konzern-Cashflow ist kein Deutschlandinvestitionsbeleg.</t>
        </r>
      </text>
    </comment>
    <comment ref="N14" authorId="0" shapeId="0" xr:uid="{00000000-0006-0000-1100-000012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https://www.rwe.com/presse/rwe-ag/2025-11-26-rwe-und-apollo-schliessen-transaktion-erfolgreich-ab/</t>
        </r>
      </text>
    </comment>
    <comment ref="C15" authorId="1" shapeId="0" xr:uid="{00000000-0006-0000-1100-000013000000}">
      <text>
        <r>
          <rPr>
            <sz val="11"/>
            <color theme="1"/>
            <rFont val="Calibri"/>
            <family val="2"/>
            <scheme val="minor"/>
          </rPr>
          <t>Quellenbasis: https://www.cvc.com/shareholders/annual-report-2025/
Geltungsbereich und Einschränkung: Die 25,7 Mrd dürfen in keine Sachinvestitionssumme aufgenommen werden.</t>
        </r>
      </text>
    </comment>
    <comment ref="C16" authorId="0" shapeId="0" xr:uid="{00000000-0006-0000-1100-000014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https://www.aroundtown.de/aroundtown.de/Data_Objects/Downloads/Financial_Reports/FY_2025_Financials/AT_FY_2025_Report.pdf</t>
        </r>
      </text>
    </comment>
    <comment ref="N16" authorId="0" shapeId="0" xr:uid="{00000000-0006-0000-1100-000015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https://www.aroundtown.de/aroundtown.de/Data_Objects/Downloads/Financial_Reports/Q1_2026_Financials/AT_Q1_2026.pdf</t>
        </r>
      </text>
    </comment>
    <comment ref="C18" authorId="1" shapeId="0" xr:uid="{00000000-0006-0000-1100-000016000000}">
      <text>
        <r>
          <rPr>
            <sz val="11"/>
            <color theme="1"/>
            <rFont val="Calibri"/>
            <family val="2"/>
            <scheme val="minor"/>
          </rPr>
          <t>Quellenbasis: https://www.daimlertruck.com/fileadmin/user_upload/dokumente/investoren/berichte/geschaeftsberichte/2025/daimler-truck-ir-geschaeftsbericht-2025-inkl-zusammengefasster-lagebericht-dth-ag.pdf
Geltungsbereich und Einschränkung: 151 Mio H1/2026 DE real investiert bilanziell, nicht unbedingt gezahlt; keine Neuheitszuordnung.</t>
        </r>
      </text>
    </comment>
    <comment ref="G18" authorId="1" shapeId="0" xr:uid="{00000000-0006-0000-1100-000017000000}">
      <text>
        <r>
          <rPr>
            <sz val="11"/>
            <color theme="1"/>
            <rFont val="Calibri"/>
            <family val="2"/>
            <scheme val="minor"/>
          </rPr>
          <t>Quellenbasis: https://financialfilings.com/filings/daimler-truck-holding-ag/interim-quarterly-report/2026/50608947/
Geltungsbereich und Einschränkung: 151 Mio H1/2026 DE real investiert bilanziell, nicht unbedingt gezahlt; keine Neuheitszuordnung.</t>
        </r>
      </text>
    </comment>
    <comment ref="K18" authorId="1" shapeId="0" xr:uid="{00000000-0006-0000-1100-000018000000}">
      <text>
        <r>
          <rPr>
            <sz val="11"/>
            <color theme="1"/>
            <rFont val="Calibri"/>
            <family val="2"/>
            <scheme val="minor"/>
          </rPr>
          <t>Quellenbasis: https://www.daimlertruck.com/fileadmin/user_upload/dokumente/investoren/berichte/geschaeftsberichte/2025/daimler-truck-ir-geschaeftsbericht-2025-inkl-zusammengefasster-lagebericht-dth-ag.pdf
Geltungsbereich und Einschränkung: 151 Mio H1/2026 DE real investiert bilanziell, nicht unbedingt gezahlt; keine Neuheitszuordnung.</t>
        </r>
      </text>
    </comment>
    <comment ref="C19" authorId="0" shapeId="0" xr:uid="{00000000-0006-0000-1100-000019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https://bericht.basf.com/2025/de/konzernabschluss/kapitalflussrechnung.html</t>
        </r>
      </text>
    </comment>
    <comment ref="G19" authorId="0" shapeId="0" xr:uid="{00000000-0006-0000-1100-00001A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https://www.basf.com/global/de/investors/basf-at-a-glance/key-financial-data/cash-flow</t>
        </r>
      </text>
    </comment>
    <comment ref="C20" authorId="0" shapeId="0" xr:uid="{00000000-0006-0000-1100-00001B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https://reports.bayer.com/geschaeftsbericht-2025/de/konzernabschluss/kapitalflussrechnung.html</t>
        </r>
      </text>
    </comment>
    <comment ref="G20" authorId="0" shapeId="0" xr:uid="{00000000-0006-0000-1100-00001C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https://reports.bayer.com/halbjahresfinanzbericht-q2-2026/de/</t>
        </r>
      </text>
    </comment>
    <comment ref="K20" authorId="0" shapeId="0" xr:uid="{00000000-0006-0000-1100-00001D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https://reports.bayer.com/geschaeftsbericht-2025/de/konzernabschluss/kapitalflussrechnung.html</t>
        </r>
      </text>
    </comment>
    <comment ref="N20" authorId="0" shapeId="0" xr:uid="{00000000-0006-0000-1100-00001E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https://reports.bayer.com/halbjahresfinanzbericht-q2-2026/de/</t>
        </r>
      </text>
    </comment>
    <comment ref="C21" authorId="1" shapeId="0" xr:uid="{00000000-0006-0000-1100-00001F000000}">
      <text>
        <r>
          <rPr>
            <sz val="11"/>
            <color theme="1"/>
            <rFont val="Calibri"/>
            <family val="2"/>
            <scheme val="minor"/>
          </rPr>
          <t>Quellenbasis: https://www.dbag.de/newsroom/detail/stabile-entwicklung-trotz-anspruchsvoller-marktlage-investitionen-auf-rekordniveau/
Geltungsbereich und Einschränkung: Beteiligungs- und Portfolioinvestitionen vollständig aus DE-Sachanlagenzähler ausgeschlossen.</t>
        </r>
      </text>
    </comment>
    <comment ref="G21" authorId="1" shapeId="0" xr:uid="{00000000-0006-0000-1100-000020000000}">
      <text>
        <r>
          <rPr>
            <sz val="11"/>
            <color theme="1"/>
            <rFont val="Calibri"/>
            <family val="2"/>
            <scheme val="minor"/>
          </rPr>
          <t>Quellenbasis: https://www.dbag.de/newsroom/detail/transaktionsstarkes-erstes-halbjahr-prognoseanpassung-durch-bewertungsmultiplikatoren/
Geltungsbereich und Einschränkung: Beteiligungs- und Portfolioinvestitionen vollständig aus DE-Sachanlagenzähler ausgeschlossen.</t>
        </r>
      </text>
    </comment>
    <comment ref="C22" authorId="1" shapeId="0" xr:uid="{00000000-0006-0000-1100-000021000000}">
      <text>
        <r>
          <rPr>
            <sz val="11"/>
            <color theme="1"/>
            <rFont val="Calibri"/>
            <family val="2"/>
            <scheme val="minor"/>
          </rPr>
          <t>Quellenbasis: https://deutsche-boerse.com/dbg-en/investor-relations/financial-reports/annual-report-2025
Geltungsbereich und Einschränkung: DE-Einzelanteil aus FY/H1/Q3 nicht belegt; 380 Mio nicht M4G zuordnen.</t>
        </r>
      </text>
    </comment>
    <comment ref="D22" authorId="0" shapeId="0" xr:uid="{00000000-0006-0000-1100-000022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https://investor.belden.com/news/news-details/2026/Belden-Reports-Record-Fourth-Quarter-and-Full-Year-2025-Results/default.aspx</t>
        </r>
      </text>
    </comment>
    <comment ref="H22" authorId="0" shapeId="0" xr:uid="{00000000-0006-0000-1100-000023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https://investor.belden.com/news/news-details/2026/Belden-Reports-Record-Second-Quarter-2026-Results/default.aspx</t>
        </r>
      </text>
    </comment>
    <comment ref="C23" authorId="1" shapeId="0" xr:uid="{00000000-0006-0000-1100-000024000000}">
      <text>
        <r>
          <rPr>
            <sz val="11"/>
            <color theme="1"/>
            <rFont val="Calibri"/>
            <family val="2"/>
            <scheme val="minor"/>
          </rPr>
          <t>Quellenbasis: https://report.lufthansagroup.com/2025/annual-report/de/zusammengefasster-lagebericht/wirtschaftsbericht/finanzielle-entwicklung/finanzlage/
Geltungsbereich und Einschränkung: 17.900 Mio Bestellobligo global ausdrücklich NICHT als deutschen Investitionsvertrag zählen.</t>
        </r>
      </text>
    </comment>
    <comment ref="D23" authorId="0" shapeId="0" xr:uid="{00000000-0006-0000-1100-000025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https://www.sec.gov/Archives/edgar/data/2012383/000119312526071966/blk-20251231.htm</t>
        </r>
      </text>
    </comment>
    <comment ref="G23" authorId="1" shapeId="0" xr:uid="{00000000-0006-0000-1100-000026000000}">
      <text>
        <r>
          <rPr>
            <sz val="11"/>
            <color theme="1"/>
            <rFont val="Calibri"/>
            <family val="2"/>
            <scheme val="minor"/>
          </rPr>
          <t>Quellenbasis: https://investor-relations.lufthansagroup.com/de/finanzberichte-veroeffentlichungen/aktionaersinfo/2-2026.html
Geltungsbereich und Einschränkung: 17.900 Mio Bestellobligo global ausdrücklich NICHT als deutschen Investitionsvertrag zählen.</t>
        </r>
      </text>
    </comment>
    <comment ref="C24" authorId="1" shapeId="0" xr:uid="{00000000-0006-0000-1100-000027000000}">
      <text>
        <r>
          <rPr>
            <sz val="11"/>
            <color theme="1"/>
            <rFont val="Calibri"/>
            <family val="2"/>
            <scheme val="minor"/>
          </rPr>
          <t>Quellenbasis: https://bericht.telekom.com/geschaeftsbericht-2025/lagebericht/geschaeftsentwicklung-der-operativen-segmente/deutschland.html
Geltungsbereich und Einschränkung: Nach Stichtag zeitlich sichere Cash-Mindestbelege: 1.573 Mio Q4 2025 +1.772 Mio H1 2026; Neuheit nicht beweisbar.</t>
        </r>
      </text>
    </comment>
    <comment ref="G24" authorId="1" shapeId="0" xr:uid="{00000000-0006-0000-1100-000028000000}">
      <text>
        <r>
          <rPr>
            <sz val="11"/>
            <color theme="1"/>
            <rFont val="Calibri"/>
            <family val="2"/>
            <scheme val="minor"/>
          </rPr>
          <t>Quellenbasis: https://report.telekom.com/interim-report-q2-2026/management-report/development-of-business-in-the-operating-segments/germany.html
Geltungsbereich und Einschränkung: Nach Stichtag zeitlich sichere Cash-Mindestbelege: 1.573 Mio Q4 2025 +1.772 Mio H1 2026; Neuheit nicht beweisbar.</t>
        </r>
      </text>
    </comment>
    <comment ref="K24" authorId="1" shapeId="0" xr:uid="{00000000-0006-0000-1100-000029000000}">
      <text>
        <r>
          <rPr>
            <sz val="11"/>
            <color theme="1"/>
            <rFont val="Calibri"/>
            <family val="2"/>
            <scheme val="minor"/>
          </rPr>
          <t>Quellenbasis: https://bericht.telekom.com/geschaeftsbericht-2025/lagebericht/geschaeftsentwicklung-der-operativen-segmente/deutschland.html
Geltungsbereich und Einschränkung: Nach Stichtag zeitlich sichere Cash-Mindestbelege: 1.573 Mio Q4 2025 +1.772 Mio H1 2026; Neuheit nicht beweisbar.</t>
        </r>
      </text>
    </comment>
    <comment ref="C25" authorId="0" shapeId="0" xr:uid="{00000000-0006-0000-1100-00002A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https://www.bmwgroup.com/de/bericht/2025/konzernabschluss/kapitalflussrechnung/index.html</t>
        </r>
      </text>
    </comment>
    <comment ref="G25" authorId="0" shapeId="0" xr:uid="{00000000-0006-0000-1100-00002B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https://www.bmwgroup.com/content/dam/grpw/websites/bmwgroup_com/ir/downloads/de/2026/q2/BMW_Q2-2026-DE.pdf</t>
        </r>
      </text>
    </comment>
    <comment ref="C26" authorId="1" shapeId="0" xr:uid="{00000000-0006-0000-1100-00002C000000}">
      <text>
        <r>
          <rPr>
            <sz val="11"/>
            <color theme="1"/>
            <rFont val="Calibri"/>
            <family val="2"/>
            <scheme val="minor"/>
          </rPr>
          <t>Quellenbasis: https://reporting-hub.group.dhl.com/2025-fy/de/konzernabschluss/anhang-zum-konzernabschluss-der-deutsche-post-ag/erlaeuterungen-zur-segmentberichterstattung/
Geltungsbereich und Einschränkung: H1 833 Mio DE bilanzierte Capex, NICHT Cash; 552 Mio Q4 2025 DE-Segment Proxy separat, nicht doppelt zählen.</t>
        </r>
      </text>
    </comment>
    <comment ref="G26" authorId="1" shapeId="0" xr:uid="{00000000-0006-0000-1100-00002D000000}">
      <text>
        <r>
          <rPr>
            <sz val="11"/>
            <color theme="1"/>
            <rFont val="Calibri"/>
            <family val="2"/>
            <scheme val="minor"/>
          </rPr>
          <t>Quellenbasis: https://financialfilings.com/filings/deutsche-post-ag/interim-quarterly-report/2026/57600988/
Geltungsbereich und Einschränkung: H1 833 Mio DE bilanzierte Capex, NICHT Cash; 552 Mio Q4 2025 DE-Segment Proxy separat, nicht doppelt zählen.</t>
        </r>
      </text>
    </comment>
    <comment ref="K26" authorId="1" shapeId="0" xr:uid="{00000000-0006-0000-1100-00002E000000}">
      <text>
        <r>
          <rPr>
            <sz val="11"/>
            <color theme="1"/>
            <rFont val="Calibri"/>
            <family val="2"/>
            <scheme val="minor"/>
          </rPr>
          <t>Quellenbasis: https://reporting-hub.group.dhl.com/2025-fy/de/konzernabschluss/anhang-zum-konzernabschluss-der-deutsche-post-ag/erlaeuterungen-zur-segmentberichterstattung/
Geltungsbereich und Einschränkung: H1 833 Mio DE bilanzierte Capex, NICHT Cash; 552 Mio Q4 2025 DE-Segment Proxy separat, nicht doppelt zählen.</t>
        </r>
      </text>
    </comment>
    <comment ref="C27" authorId="0" shapeId="0" xr:uid="{00000000-0006-0000-1100-00002F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https://assets.bosch.com/media/global/bosch_group/our_figures/pdf/bosch-annual-report-2025.pdf</t>
        </r>
      </text>
    </comment>
    <comment ref="G27" authorId="0" shapeId="0" xr:uid="{00000000-0006-0000-1100-000030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https://www.bosch-presse.de/pressportal/de/de/halbjahreszahlen-2026-bosch-bekraeftigt-ausblick-285632.html</t>
        </r>
      </text>
    </comment>
    <comment ref="K27" authorId="0" shapeId="0" xr:uid="{00000000-0006-0000-1100-000031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https://assets.bosch.com/media/global/bosch_group/our_figures/pdf/bosch-annual-report-2025.pdf</t>
        </r>
      </text>
    </comment>
    <comment ref="C28" authorId="0" shapeId="0" xr:uid="{00000000-0006-0000-1100-000032000000}">
      <text>
        <r>
          <rPr>
            <sz val="11"/>
            <color theme="1"/>
            <rFont val="Calibri"/>
            <family val="2"/>
            <scheme val="minor"/>
          </rPr>
          <t>Typ/Quelle/Region siehe Spalten E–J und P–U. Diese Zahl ist kein automatisch neuer M4G-Aufwand. https://www.reports.zeiss.com/meditec-ag/2425/de/konzernlagebericht/wirtschaftsbericht/finanzlage.html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| Beleg</author>
    <author>IKW Finanzquelle</author>
    <author>IKW Recherche</author>
  </authors>
  <commentList>
    <comment ref="F5" authorId="0" shapeId="0" xr:uid="{00000000-0006-0000-1200-000001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https://www.eurogrid.com/cdn/files/48cfa705-daf4-446e-74cc-08deec9981f8/eurogrid%20gmbh%20unaudited%20condensed%20consolidated%20interim%20financial%20statements%20for%20the%20first%20half-year%202026%20ifrs%20en.pdf
Konzernkapitalflussrechnung, tatsächlich gezahlter Cash CAPEX H1/2026</t>
        </r>
      </text>
    </comment>
    <comment ref="F6" authorId="0" shapeId="0" xr:uid="{00000000-0006-0000-1200-000002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https://www.amprion.net/Presse/Presse-Detailseite_98176.html
HGB Investitionen rd. 2,0 Mrd EUR, bilanziert; keine präzise Cash-Aussage</t>
        </r>
      </text>
    </comment>
    <comment ref="F7" authorId="0" shapeId="0" xr:uid="{00000000-0006-0000-1200-000003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https://www.amprion.net/Presse/Presse-Detailseite_94848.html
Vertrag unterzeichnet 525-kV-Kabel, Fertigung in Deutschland; etwa 2,0 Mrd</t>
        </r>
      </text>
    </comment>
    <comment ref="F8" authorId="0" shapeId="0" xr:uid="{00000000-0006-0000-1200-000004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https://bericht.telekom.com/geschaeftsbericht-2025/lagebericht/geschaeftsentwicklung-der-operativen-segmente/deutschland.html
Cash CAPEX Q4 2025 = FY2025 4.870 – 9M2025 3.297 (zweite Quelle in Quellenspalte 2)</t>
        </r>
      </text>
    </comment>
    <comment ref="F9" authorId="0" shapeId="0" xr:uid="{00000000-0006-0000-1200-000005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https://report.telekom.com/interim-report-q2-2026/management-report/development-of-business-in-the-operating-segments/germany.html
Tatsächliche Investitionszahlung Cash CAPEX Deutschland H1/2026</t>
        </r>
      </text>
    </comment>
    <comment ref="F10" authorId="0" shapeId="0" xr:uid="{00000000-0006-0000-1200-000006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https://financialfilings.com/filings/daimler-truck-holding-ag/interim-quarterly-report/2026/50608947/
Sachinvestitionen an deutschen Produktionsstätten laut H1-Bericht; nicht als Cash ausgewiesen</t>
        </r>
      </text>
    </comment>
    <comment ref="F11" authorId="0" shapeId="0" xr:uid="{00000000-0006-0000-1200-000007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https://financialfilings.com/filings/deutsche-post-ag/interim-quarterly-report/2026/57600988/
Geographischer CAPEX gesamt einschließlich aktivierter Leasingnutzungsrechte; keine vollständige Barzahlung</t>
        </r>
      </text>
    </comment>
    <comment ref="F12" authorId="0" shapeId="0" xr:uid="{00000000-0006-0000-1200-000008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https://reporting-hub.group.dhl.com/2025-fy/de/zusammengefasster-lagebericht/wirtschaftsbericht/finanzlage/
Erworbene Vermögenswerte Q4/2025 des operativen Segments (nicht rein geographischer DE-Nachweis); gebucht, nicht Cash</t>
        </r>
      </text>
    </comment>
    <comment ref="F13" authorId="0" shapeId="0" xr:uid="{00000000-0006-0000-1200-000009000000}">
      <text>
        <r>
          <rPr>
            <sz val="11"/>
            <color theme="1"/>
            <rFont val="Calibri"/>
            <family val="2"/>
            <scheme val="minor"/>
          </rPr>
          <t>Investitionszahl mit definierter Rechnungsart. Primärbeleg: https://financialfilings.com/filings/deutsche-post-ag/interim-quarterly-report/2026/57600988/
Erworbene Vermögenswerte H1 2026; ist Teil der geo Deutschland-CAPEX; nicht zusätzlich addieren.</t>
        </r>
      </text>
    </comment>
    <comment ref="F14" authorId="1" shapeId="0" xr:uid="{00000000-0006-0000-1200-00000A000000}">
      <text>
        <r>
          <rPr>
            <sz val="11"/>
            <color theme="1"/>
            <rFont val="Calibri"/>
            <family val="2"/>
            <scheme val="minor"/>
          </rPr>
          <t>Quelle: https://financialfilings.com/filings/eon-se/annual-report-esef/2026/69033294/ | Sekundaere Quartalsquelle: https://financialfilings.com/filings/eon-se/interim-quarterly-report/2025/8442753/
Nur DE-Sachanlagen/Intangibles. Altentscheidungsrisiko siehe Spalte J.</t>
        </r>
      </text>
    </comment>
    <comment ref="F15" authorId="1" shapeId="0" xr:uid="{00000000-0006-0000-1200-00000B000000}">
      <text>
        <r>
          <rPr>
            <sz val="11"/>
            <color theme="1"/>
            <rFont val="Calibri"/>
            <family val="2"/>
            <scheme val="minor"/>
          </rPr>
          <t>Quelle: https://financialfilings.com/filings/eon-se/interim-quarterly-report/2026/56002378/ | Sekundaere Quartalsquelle: https://www.presseportal.de/pm/108695/6331639
Nur DE-Sachanlagen/Intangibles. Altentscheidungsrisiko siehe Spalte J.</t>
        </r>
      </text>
    </comment>
    <comment ref="F34" authorId="2" shapeId="0" xr:uid="{00000000-0006-0000-1200-00000C000000}">
      <text>
        <r>
          <rPr>
            <sz val="11"/>
            <color theme="1"/>
            <rFont val="Calibri"/>
            <family val="2"/>
            <scheme val="minor"/>
          </rPr>
          <t>https://www.tennet-ir.eu/de/news/tennet-germany-setzt-wachstumskurs-im-ersten-halbjahr-2026-fort/8b65769d-1d2b-46e6-a211-3cb0c60578d0; Zusatzquelle: https://www.eqs-news.com/de/news/corporate/tennet-germany-investiert-rekordsumme-von-10-milliarden-euro-in-deutsche-strominfrastruktur/464d760a-0fa0-484a-84b2-a4f35d695d50_de</t>
        </r>
      </text>
    </comment>
    <comment ref="F35" authorId="2" shapeId="0" xr:uid="{00000000-0006-0000-1200-00000D000000}">
      <text>
        <r>
          <rPr>
            <sz val="11"/>
            <color theme="1"/>
            <rFont val="Calibri"/>
            <family val="2"/>
            <scheme val="minor"/>
          </rPr>
          <t>https://www.cnmv.es/webservices/verdocumento/ver?t=%7B80a79cd1-50ce-4475-bbcf-97af647a5a35%7D; Zusatzquelle: https://www.telefonica.de/file/public/826/GESCHAEFTSBERICHT-2025-DE-Telefonica-Deutschland-Holding-AG.pdf?attachment=1</t>
        </r>
      </text>
    </comment>
    <comment ref="F36" authorId="2" shapeId="0" xr:uid="{00000000-0006-0000-1200-00000E000000}">
      <text>
        <r>
          <rPr>
            <sz val="11"/>
            <color theme="1"/>
            <rFont val="Calibri"/>
            <family val="2"/>
            <scheme val="minor"/>
          </rPr>
          <t>https://www.vodafone.com/~/media/Files/V/vodafone/corp/results-and-presentations/vodafone-fy26-preliminary-results.pdf; Zusatzquelle: https://www.investegate.co.uk/index.php/announcement/rns/vodafone-group--vod/vodafone-group-h1-fy26-results/9224986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| Primärquelle</author>
  </authors>
  <commentList>
    <comment ref="C5" authorId="0" shapeId="0" xr:uid="{00000000-0006-0000-1300-000001000000}">
      <text>
        <r>
          <rPr>
            <sz val="11"/>
            <color theme="1"/>
            <rFont val="Calibri"/>
            <family val="2"/>
            <scheme val="minor"/>
          </rPr>
          <t>Original: https://www.eurogrid.com/cdn/files/45b25323-cd73-4d30-d48c-08dea9a89783/eurogrid%20gmbh%20consolidated%20financial%20statements%20and%20auditor%27s%20report%202025%20english.pdf
Achtung, vollständiges Kalenderjahr 2025 vor/nach Stichtag!</t>
        </r>
      </text>
    </comment>
    <comment ref="C6" authorId="0" shapeId="0" xr:uid="{00000000-0006-0000-1300-000002000000}">
      <text>
        <r>
          <rPr>
            <sz val="11"/>
            <color theme="1"/>
            <rFont val="Calibri"/>
            <family val="2"/>
            <scheme val="minor"/>
          </rPr>
          <t>Original: https://www.amprion.net/Dokumente/Amprion/Geschaeftsberichte/2025/Amprion_Finanzbericht-2025.pdf
Achtung, vollständiges Kalenderjahr 2025 vor/nach Stichtag!</t>
        </r>
      </text>
    </comment>
    <comment ref="C7" authorId="0" shapeId="0" xr:uid="{00000000-0006-0000-1300-000003000000}">
      <text>
        <r>
          <rPr>
            <sz val="11"/>
            <color theme="1"/>
            <rFont val="Calibri"/>
            <family val="2"/>
            <scheme val="minor"/>
          </rPr>
          <t>Original: https://reports.bayer.com/geschaeftsbericht-2025/de/konzernabschluss/kapitalflussrechnung.html
Achtung, vollständiges Kalenderjahr 2025 vor/nach Stichtag!</t>
        </r>
      </text>
    </comment>
    <comment ref="C8" authorId="0" shapeId="0" xr:uid="{00000000-0006-0000-1300-000004000000}">
      <text>
        <r>
          <rPr>
            <sz val="11"/>
            <color theme="1"/>
            <rFont val="Calibri"/>
            <family val="2"/>
            <scheme val="minor"/>
          </rPr>
          <t>Original: https://assets.bosch.com/media/global/bosch_group/our_figures/pdf/bosch-annual-report-2025.pdf
Achtung, vollständiges Kalenderjahr 2025 vor/nach Stichtag!</t>
        </r>
      </text>
    </comment>
    <comment ref="C9" authorId="0" shapeId="0" xr:uid="{00000000-0006-0000-1300-000005000000}">
      <text>
        <r>
          <rPr>
            <sz val="11"/>
            <color theme="1"/>
            <rFont val="Calibri"/>
            <family val="2"/>
            <scheme val="minor"/>
          </rPr>
          <t>Original: https://www.charite.de/fileadmin/user_upload/portal_relaunch/Mediathek/publikationen/jahresberichte/Charite_JB25_Final.pdf
Achtung, vollständiges Kalenderjahr 2025 vor/nach Stichtag!</t>
        </r>
      </text>
    </comment>
    <comment ref="C10" authorId="0" shapeId="0" xr:uid="{00000000-0006-0000-1300-000006000000}">
      <text>
        <r>
          <rPr>
            <sz val="11"/>
            <color theme="1"/>
            <rFont val="Calibri"/>
            <family val="2"/>
            <scheme val="minor"/>
          </rPr>
          <t>Original: https://www.daimlertruck.com/fileadmin/user_upload/dokumente/investoren/berichte/geschaeftsberichte/2025/daimler-truck-ir-geschaeftsbericht-2025-inkl-zusammengefasster-lagebericht-dth-ag.pdf
Achtung, vollständiges Kalenderjahr 2025 vor/nach Stichtag!</t>
        </r>
      </text>
    </comment>
    <comment ref="C11" authorId="0" shapeId="0" xr:uid="{00000000-0006-0000-1300-000007000000}">
      <text>
        <r>
          <rPr>
            <sz val="11"/>
            <color theme="1"/>
            <rFont val="Calibri"/>
            <family val="2"/>
            <scheme val="minor"/>
          </rPr>
          <t>Original: https://bericht.telekom.com/geschaeftsbericht-2025/lagebericht/geschaeftsentwicklung-der-operativen-segmente/deutschland.html
Achtung, vollständiges Kalenderjahr 2025 vor/nach Stichtag!</t>
        </r>
      </text>
    </comment>
    <comment ref="C12" authorId="0" shapeId="0" xr:uid="{00000000-0006-0000-1300-000008000000}">
      <text>
        <r>
          <rPr>
            <sz val="11"/>
            <color theme="1"/>
            <rFont val="Calibri"/>
            <family val="2"/>
            <scheme val="minor"/>
          </rPr>
          <t>Original: https://reporting-hub.group.dhl.com/2025-fy/de/konzernabschluss/anhang-zum-konzernabschluss-der-deutsche-post-ag/erlaeuterungen-zur-segmentberichterstattung/
Achtung, vollständiges Kalenderjahr 2025 vor/nach Stichtag!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Quelle</author>
    <author>IKW 2026</author>
  </authors>
  <commentList>
    <comment ref="C6" authorId="0" shapeId="0" xr:uid="{00000000-0006-0000-1400-000001000000}">
      <text>
        <r>
          <rPr>
            <sz val="11"/>
            <color theme="1"/>
            <rFont val="Calibri"/>
            <family val="2"/>
            <scheme val="minor"/>
          </rPr>
          <t>Quelle(n): https://financialfilings.com/filings/eon-se/annual-report-esef/2026/69033294/ | https://financialfilings.com/filings/eon-se/interim-quarterly-report/2026/56002378/ | https://www.presseportal.de/pm/108695/6076898
Geografische und zeitliche Einschraenkungen stehen in den Nachbarspalten.</t>
        </r>
      </text>
    </comment>
    <comment ref="G6" authorId="0" shapeId="0" xr:uid="{00000000-0006-0000-1400-000002000000}">
      <text>
        <r>
          <rPr>
            <sz val="11"/>
            <color theme="1"/>
            <rFont val="Calibri"/>
            <family val="2"/>
            <scheme val="minor"/>
          </rPr>
          <t>Quelle(n): https://financialfilings.com/filings/eon-se/annual-report-esef/2026/69033294/ | https://financialfilings.com/filings/eon-se/interim-quarterly-report/2026/56002378/ | https://www.presseportal.de/pm/108695/6076898
Geografische und zeitliche Einschraenkungen stehen in den Nachbarspalten.</t>
        </r>
      </text>
    </comment>
    <comment ref="K6" authorId="0" shapeId="0" xr:uid="{00000000-0006-0000-1400-000003000000}">
      <text>
        <r>
          <rPr>
            <sz val="11"/>
            <color theme="1"/>
            <rFont val="Calibri"/>
            <family val="2"/>
            <scheme val="minor"/>
          </rPr>
          <t>Quelle(n): https://financialfilings.com/filings/eon-se/annual-report-esef/2026/69033294/ | https://financialfilings.com/filings/eon-se/interim-quarterly-report/2026/56002378/ | https://www.presseportal.de/pm/108695/6076898
Geografische und zeitliche Einschraenkungen stehen in den Nachbarspalten.</t>
        </r>
      </text>
    </comment>
    <comment ref="K12" authorId="0" shapeId="0" xr:uid="{00000000-0006-0000-1400-000004000000}">
      <text>
        <r>
          <rPr>
            <sz val="11"/>
            <color theme="1"/>
            <rFont val="Calibri"/>
            <family val="2"/>
            <scheme val="minor"/>
          </rPr>
          <t>Quelle(n): https://www.essity.com/investors/reports-and-presentations/financial-reports | https://news.cision.com/essity/r/interim-report-quarter-3--2026,c4413429 | https://www.essity.de/presse/pressemitteilungen/2025/dampfspeicher/
Geografische und zeitliche Einschraenkungen stehen in den Nachbarspalten.</t>
        </r>
      </text>
    </comment>
    <comment ref="C13" authorId="0" shapeId="0" xr:uid="{00000000-0006-0000-1400-000005000000}">
      <text>
        <r>
          <rPr>
            <sz val="11"/>
            <color theme="1"/>
            <rFont val="Calibri"/>
            <family val="2"/>
            <scheme val="minor"/>
          </rPr>
          <t>Quelle(n): https://www.ewe.com/de/investor-relations/publikationen | https://www.ewe.com/de/media-center/pressemitteilungen/2026/09/ewe-weiter-auf-investitionskurs-ewe-ag | https://www.ewe.com/de/media-center/pressemitteilungen/2026/05/ewe-vergibt-groauftrag-an-bilfinger-ewe-ag
Geografische und zeitliche Einschraenkungen stehen in den Nachbarspalten.</t>
        </r>
      </text>
    </comment>
    <comment ref="G13" authorId="0" shapeId="0" xr:uid="{00000000-0006-0000-1400-000006000000}">
      <text>
        <r>
          <rPr>
            <sz val="11"/>
            <color theme="1"/>
            <rFont val="Calibri"/>
            <family val="2"/>
            <scheme val="minor"/>
          </rPr>
          <t>Quelle(n): https://www.ewe.com/de/investor-relations/publikationen | https://www.ewe.com/de/media-center/pressemitteilungen/2026/09/ewe-weiter-auf-investitionskurs-ewe-ag | https://www.ewe.com/de/media-center/pressemitteilungen/2026/05/ewe-vergibt-groauftrag-an-bilfinger-ewe-ag
Geografische und zeitliche Einschraenkungen stehen in den Nachbarspalten.</t>
        </r>
      </text>
    </comment>
    <comment ref="C17" authorId="0" shapeId="0" xr:uid="{00000000-0006-0000-1400-000007000000}">
      <text>
        <r>
          <rPr>
            <sz val="11"/>
            <color theme="1"/>
            <rFont val="Calibri"/>
            <family val="2"/>
            <scheme val="minor"/>
          </rPr>
          <t>Quelle(n): https://www.lobbyregister.bundestag.de/media/d5/65/796757/Testatsexemplar-Flix-SE-Consolidated-2025_LR_geschwaerzt.pdf | https://corporate.flix.com/de/ | https://corporate.flix.com/de/
Geografische und zeitliche Einschraenkungen stehen in den Nachbarspalten.</t>
        </r>
      </text>
    </comment>
    <comment ref="H18" authorId="0" shapeId="0" xr:uid="{00000000-0006-0000-1400-000008000000}">
      <text>
        <r>
          <rPr>
            <sz val="11"/>
            <color theme="1"/>
            <rFont val="Calibri"/>
            <family val="2"/>
            <scheme val="minor"/>
          </rPr>
          <t>Quelle(n): https://focused-energy.world/ | https://focused-energy.world/ | https://focused-energy.world/
Geografische und zeitliche Einschraenkungen stehen in den Nachbarspalten.</t>
        </r>
      </text>
    </comment>
    <comment ref="C19" authorId="0" shapeId="0" xr:uid="{00000000-0006-0000-1400-000009000000}">
      <text>
        <r>
          <rPr>
            <sz val="11"/>
            <color theme="1"/>
            <rFont val="Calibri"/>
            <family val="2"/>
            <scheme val="minor"/>
          </rPr>
          <t>Quelle(n): https://report.fresenius.com/2025/annual-report/management-report/economic-report/financial-position.html | https://report.fresenius.com/ | https://report.fresenius.com/2025/geschaeftsbericht/lagebericht/prognosebericht.html
Geografische und zeitliche Einschraenkungen stehen in den Nachbarspalten.</t>
        </r>
      </text>
    </comment>
    <comment ref="C20" authorId="0" shapeId="0" xr:uid="{00000000-0006-0000-1400-00000A000000}">
      <text>
        <r>
          <rPr>
            <sz val="11"/>
            <color theme="1"/>
            <rFont val="Calibri"/>
            <family val="2"/>
            <scheme val="minor"/>
          </rPr>
          <t>Quelle(n): https://www.freseniusmedicalcare.com/en/investors/reports-presentations/ | https://www.sec.gov/Archives/edgar/data/1333141/000110465926090080/fms-20260630x6k.htm | https://www.freseniusmedicalcare.com/en/investors/reports-presentations/
Geografische und zeitliche Einschraenkungen stehen in den Nachbarspalten.</t>
        </r>
      </text>
    </comment>
    <comment ref="N20" authorId="1" shapeId="0" xr:uid="{00000000-0006-0000-1400-00000B000000}">
      <text>
        <r>
          <rPr>
            <sz val="11"/>
            <color theme="1"/>
            <rFont val="Calibri"/>
            <family val="2"/>
            <scheme val="minor"/>
          </rPr>
          <t>FME 2025 20-F: Vertrag 17.10.2025, Erwerb am 31.12.2025 fuer 181 Mio EUR Gesamtkosten; darin 171 Mio Kaufpreis an Fresenius SE. Bestehende gemietete Produktionswerke, NICHT neue Anlagenproduktion. https://www.sec.gov/Archives/edgar/data/1333141/000110465926019005/fms-20251231x20f.htm</t>
        </r>
      </text>
    </comment>
    <comment ref="C24" authorId="0" shapeId="0" xr:uid="{00000000-0006-0000-1400-00000C000000}">
      <text>
        <r>
          <rPr>
            <sz val="11"/>
            <color theme="1"/>
            <rFont val="Calibri"/>
            <family val="2"/>
            <scheme val="minor"/>
          </rPr>
          <t>Quelle(n): https://report.gi-de.com/konzernabschluss/ | https://report.gi-de.com/giesecke-devrient-gruppe/ | https://report.gi-de.com/konzern-lagebericht/
Geografische und zeitliche Einschraenkungen stehen in den Nachbarspalten.</t>
        </r>
      </text>
    </comment>
    <comment ref="D25" authorId="0" shapeId="0" xr:uid="{00000000-0006-0000-1400-00000D000000}">
      <text>
        <r>
          <rPr>
            <sz val="11"/>
            <color theme="1"/>
            <rFont val="Calibri"/>
            <family val="2"/>
            <scheme val="minor"/>
          </rPr>
          <t>Quelle(n): https://www.sec.gov/Archives/edgar/data/1709048/000170904826000022/gfs-20251231.htm | https://www.sec.gov/Archives/edgar/data/1709048/000170904826000219/gfs-20260630_d2.htm | https://gf.com/de/news-and-events/news/globalfoundries-marks-dresden-expansion-milestone-announces-next-generation-platform-for-physical-ai/
Geografische und zeitliche Einschraenkungen stehen in den Nachbarspalten.</t>
        </r>
      </text>
    </comment>
    <comment ref="C28" authorId="0" shapeId="0" xr:uid="{00000000-0006-0000-1400-00000E000000}">
      <text>
        <r>
          <rPr>
            <sz val="11"/>
            <color theme="1"/>
            <rFont val="Calibri"/>
            <family val="2"/>
            <scheme val="minor"/>
          </rPr>
          <t>Quelle(n): https://www.heidelbergmaterials.com/system/files/2026-03/Statement_of_cash_flows_2025.pdf | https://www.heidelbergmaterials.com/en/investor-relations | https://financialfilings.com/filings/heidelbergcement-ag/annual-report-esef/2026/69034871/
Geografische und zeitliche Einschraenkungen stehen in den Nachbarspalten.</t>
        </r>
      </text>
    </comment>
    <comment ref="C29" authorId="0" shapeId="0" xr:uid="{00000000-0006-0000-1400-00000F000000}">
      <text>
        <r>
          <rPr>
            <sz val="11"/>
            <color theme="1"/>
            <rFont val="Calibri"/>
            <family val="2"/>
            <scheme val="minor"/>
          </rPr>
          <t>Quelle(n): https://www.henkel.de/resource/blob/2131544/eae43b38b5da9c89268a532af1dfbe4f/data/2025-annual-report.pdf | https://www.henkel.de/investoren-und-analysten/berichte-und-praesentationen | https://www.henkel.de/presse-und-medien/presseinformationen-und-pressemappen/2026-06-08-45-millionen-investition-am-standort-duesseldorf-henkel-eroeffnet-erweitertes-hochregallager-2165258
Geografische und zeitliche Einschraenkungen stehen in den Nachbarspalten.</t>
        </r>
      </text>
    </comment>
    <comment ref="K29" authorId="0" shapeId="0" xr:uid="{00000000-0006-0000-1400-000010000000}">
      <text>
        <r>
          <rPr>
            <sz val="11"/>
            <color theme="1"/>
            <rFont val="Calibri"/>
            <family val="2"/>
            <scheme val="minor"/>
          </rPr>
          <t>Quelle(n): https://www.henkel.de/resource/blob/2131544/eae43b38b5da9c89268a532af1dfbe4f/data/2025-annual-report.pdf | https://www.henkel.de/investoren-und-analysten/berichte-und-praesentationen | https://www.henkel.de/presse-und-medien/presseinformationen-und-pressemappen/2026-06-08-45-millionen-investition-am-standort-duesseldorf-henkel-eroeffnet-erweitertes-hochregallager-2165258
Geografische und zeitliche Einschraenkungen stehen in den Nachbarspalten.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Quellenprüfer</author>
  </authors>
  <commentList>
    <comment ref="C5" authorId="0" shapeId="0" xr:uid="{00000000-0006-0000-1600-000001000000}">
      <text>
        <r>
          <rPr>
            <sz val="11"/>
            <color theme="1"/>
            <rFont val="Calibri"/>
            <family val="2"/>
            <scheme val="minor"/>
          </rPr>
          <t>Quelle: https://investors.hensoldt.net/news/financial-year-2025-hensoldt-achieves-record-order-intake-and-confirms-structural-growth-path/7f15c9a0-04e9-4f26-91d4-fcdf9af6db2d
Messwert und geografische / zeitliche Einschränkungen: 2025 Konzern-CAPEX, in Markt-Cashflow-Daten belegt; nicht Deutschland-spezifisch; Originalzeile gegenprüfen</t>
        </r>
      </text>
    </comment>
    <comment ref="C8" authorId="0" shapeId="0" xr:uid="{00000000-0006-0000-1600-000002000000}">
      <text>
        <r>
          <rPr>
            <sz val="11"/>
            <color theme="1"/>
            <rFont val="Calibri"/>
            <family val="2"/>
            <scheme val="minor"/>
          </rPr>
          <t>Quelle: https://www.infineon.com/assets/row/public/documents/corporate/investors/annual-reports/2025/2025-annual-report-v01-00-en.pdf
Messwert und geografische / zeitliche Einschränkungen: Geschäftsjahr 2024/25: 2.094 Mio EUR Investitionskennzahl Infineon-Konzern, nicht Deutschland</t>
        </r>
      </text>
    </comment>
    <comment ref="N10" authorId="0" shapeId="0" xr:uid="{00000000-0006-0000-1600-000003000000}">
      <text>
        <r>
          <rPr>
            <sz val="11"/>
            <color theme="1"/>
            <rFont val="Calibri"/>
            <family val="2"/>
            <scheme val="minor"/>
          </rPr>
          <t>Quelle: https://isaraerospace.com/press/isar-aerospace-secures-eur-270m-to-provide-sovereign-space-capabilities-globally
Messwert und geografische / zeitliche Einschränkungen: Parsdorf neues Raketenwerk 40.000 m²; Baukosten/Zahlungen nicht publiziert</t>
        </r>
      </text>
    </comment>
    <comment ref="C11" authorId="0" shapeId="0" xr:uid="{00000000-0006-0000-1600-000004000000}">
      <text>
        <r>
          <rPr>
            <sz val="11"/>
            <color theme="1"/>
            <rFont val="Calibri"/>
            <family val="2"/>
            <scheme val="minor"/>
          </rPr>
          <t>Quelle: https://financialfilings.com/filings/ks-ag/annual-report-esef/2026/69032734/
Messwert und geografische / zeitliche Einschränkungen: 2025 Investitionen (bereinigte Anlagenzugänge) Konzern laut Überleitung, nicht volle Cash-PPE</t>
        </r>
      </text>
    </comment>
    <comment ref="C13" authorId="0" shapeId="0" xr:uid="{00000000-0006-0000-1600-000005000000}">
      <text>
        <r>
          <rPr>
            <sz val="11"/>
            <color theme="1"/>
            <rFont val="Calibri"/>
            <family val="2"/>
            <scheme val="minor"/>
          </rPr>
          <t>Quelle: https://reports.kiongroup.com/2025/ar/management-report/report-on-the-economic-position/financial-position-and-financial-performance/financial-position.html
Messwert und geografische / zeitliche Einschränkungen: 2025 Konzern-CAPEX: gezahlte Sach- und immaterielle Investitionen ohne Nutzungsrechte</t>
        </r>
      </text>
    </comment>
    <comment ref="G13" authorId="0" shapeId="0" xr:uid="{00000000-0006-0000-1600-000006000000}">
      <text>
        <r>
          <rPr>
            <sz val="11"/>
            <color theme="1"/>
            <rFont val="Calibri"/>
            <family val="2"/>
            <scheme val="minor"/>
          </rPr>
          <t>Quelle: https://reports.kiongroup.com/2025/ar/management-report/report-on-the-economic-position/financial-position-and-financial-performance/financial-position.html
Messwert und geografische / zeitliche Einschränkungen: H1 2026 Konzern-CAPEX einschließlich aktivierte Entwicklung; weltweit, nicht DE</t>
        </r>
      </text>
    </comment>
    <comment ref="C15" authorId="0" shapeId="0" xr:uid="{00000000-0006-0000-1600-000007000000}">
      <text>
        <r>
          <rPr>
            <sz val="11"/>
            <color theme="1"/>
            <rFont val="Calibri"/>
            <family val="2"/>
            <scheme val="minor"/>
          </rPr>
          <t>Quelle: https://newsroom.knorr-bremse.com/en/knorr-bremse-on-course-for-success-with-higher-profit-and-profitability/
Messwert und geografische / zeitliche Einschränkungen: 2025 Capex vor IFRS16 und Käufen, Konzern</t>
        </r>
      </text>
    </comment>
    <comment ref="G15" authorId="0" shapeId="0" xr:uid="{00000000-0006-0000-1600-000008000000}">
      <text>
        <r>
          <rPr>
            <sz val="11"/>
            <color theme="1"/>
            <rFont val="Calibri"/>
            <family val="2"/>
            <scheme val="minor"/>
          </rPr>
          <t>Quelle: https://newsroom.knorr-bremse.com/en/knorr-bremse-on-course-for-success-with-higher-profit-and-profitability/
Messwert und geografische / zeitliche Einschränkungen: 2026 H1 Capex vor IFRS 16 und M&amp;A, weltweiter Konzern</t>
        </r>
      </text>
    </comment>
    <comment ref="C16" authorId="0" shapeId="0" xr:uid="{00000000-0006-0000-1600-000009000000}">
      <text>
        <r>
          <rPr>
            <sz val="11"/>
            <color theme="1"/>
            <rFont val="Calibri"/>
            <family val="2"/>
            <scheme val="minor"/>
          </rPr>
          <t>Quelle: https://lanxess.com/-/media/project/lanxess/corporate-internet/investors/reporting/2025/q4/2025-ar-lxs-web.pdf
Messwert und geografische / zeitliche Einschränkungen: 2025 Konzern-Cash-CAPEX weltweit 319; Anlagenzugänge 362; 53% regional Deutschland betrifft Investitionskennzahl</t>
        </r>
      </text>
    </comment>
    <comment ref="K16" authorId="0" shapeId="0" xr:uid="{00000000-0006-0000-1600-00000A000000}">
      <text>
        <r>
          <rPr>
            <sz val="11"/>
            <color theme="1"/>
            <rFont val="Calibri"/>
            <family val="2"/>
            <scheme val="minor"/>
          </rPr>
          <t>Quelle: https://lanxess.com/-/media/project/lanxess/corporate-internet/investors/reporting/2025/q4/2025-ar-lxs-web.pdf
Messwert und geografische / zeitliche Einschränkungen: 53% x 362=191,86 Mio EUR 2025 deutsche BILANZIERTE Investitionen, nur Näherung und GESAMTJAHR, nicht Cash</t>
        </r>
      </text>
    </comment>
    <comment ref="C19" authorId="0" shapeId="0" xr:uid="{00000000-0006-0000-1600-00000B000000}">
      <text>
        <r>
          <rPr>
            <sz val="11"/>
            <color theme="1"/>
            <rFont val="Calibri"/>
            <family val="2"/>
            <scheme val="minor"/>
          </rPr>
          <t>Quelle: https://financialfilings.com/filings/mercedes-benz-ag/annual-report/2026/33033271/
Messwert und geografische / zeitliche Einschränkungen: 2025 Mercedes-Benz Konzern Investitionen in PPE laut Konzern-Kapitalflussrechnung</t>
        </r>
      </text>
    </comment>
    <comment ref="G19" authorId="0" shapeId="0" xr:uid="{00000000-0006-0000-1600-00000C000000}">
      <text>
        <r>
          <rPr>
            <sz val="11"/>
            <color theme="1"/>
            <rFont val="Calibri"/>
            <family val="2"/>
            <scheme val="minor"/>
          </rPr>
          <t>Quelle: https://financialfilings.com/filings/mercedes-benz-ag/annual-report/2026/33033271/
Messwert und geografische / zeitliche Einschränkungen: H1 2026 Sachanlageninvestitionen Konzern laut Halbjahresbericht, keine DE-Quote</t>
        </r>
      </text>
    </comment>
    <comment ref="C22" authorId="0" shapeId="0" xr:uid="{00000000-0006-0000-1600-00000D000000}">
      <text>
        <r>
          <rPr>
            <sz val="11"/>
            <color theme="1"/>
            <rFont val="Calibri"/>
            <family val="2"/>
            <scheme val="minor"/>
          </rPr>
          <t>Quelle: https://www.mtu.de/de/newsroom/presse/aktuelle-presseinformationen/
Messwert und geografische / zeitliche Einschränkungen: 2025 netto ausgezahlte Sachanlageninvestitionen, weltweit</t>
        </r>
      </text>
    </comment>
    <comment ref="G22" authorId="0" shapeId="0" xr:uid="{00000000-0006-0000-1600-00000E000000}">
      <text>
        <r>
          <rPr>
            <sz val="11"/>
            <color theme="1"/>
            <rFont val="Calibri"/>
            <family val="2"/>
            <scheme val="minor"/>
          </rPr>
          <t>Quelle: https://www.mtu.de/de/newsroom/presse/aktuelle-presseinformationen/
Messwert und geografische / zeitliche Einschränkungen: H1 2026 Netto-Auszahlungen in Sachanlagen, weltweit</t>
        </r>
      </text>
    </comment>
    <comment ref="N26" authorId="0" shapeId="0" xr:uid="{00000000-0006-0000-1600-00000F000000}">
      <text>
        <r>
          <rPr>
            <sz val="11"/>
            <color theme="1"/>
            <rFont val="Calibri"/>
            <family val="2"/>
            <scheme val="minor"/>
          </rPr>
          <t>Quelle: https://www.nextwind.de/news/rekordfinanzierung-fuer-nextwind
Messwert und geografische / zeitliche Einschränkungen: Finanzierung umfasst CAPEX/Ankäufe, keine ausgezahlte Anlagenrechnung</t>
        </r>
      </text>
    </comment>
    <comment ref="C29" authorId="0" shapeId="0" xr:uid="{00000000-0006-0000-1600-000010000000}">
      <text>
        <r>
          <rPr>
            <sz val="11"/>
            <color theme="1"/>
            <rFont val="Calibri"/>
            <family val="2"/>
            <scheme val="minor"/>
          </rPr>
          <t>Quelle: https://www.ottogroup.com/medien/dynamic/docs/de/bpk/2026/gb_2025_26_gesamt_de.pdf
Messwert und geografische / zeitliche Einschränkungen: 2025/26 (01.03.2025-28.02.2026) Konzern-Cash für Sach/immaterielle Anlagen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Quellenpruefung</author>
  </authors>
  <commentList>
    <comment ref="D6" authorId="0" shapeId="0" xr:uid="{00000000-0006-0000-1900-000001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https://www.partnersgroup.com/news-and-views/press-releases/corporate-news/detail?news_id=675a461a-0455-4d91-a598-3cd510d6d777. 2025 rund 27 Mrd USD private-markets Neuinvestments weltweit: Portfolioallokation, kein Sach-CAPEX</t>
        </r>
      </text>
    </comment>
    <comment ref="H12" authorId="0" shapeId="0" xr:uid="{00000000-0006-0000-1900-000002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https://corporate.qiagen.com/English/newsroom/press-releases/press-release-details/2026/QIAGEN-Exceeds-Q2-2026-Outlook-as-Pillars-Deliver-Solid-Sales-Growth-Reaffirms-Full-Year-Outlook/default.aspx. H1 2026 Einkaeufe Sachanlagen rund 90 Mio USD weltweit</t>
        </r>
      </text>
    </comment>
    <comment ref="C13" authorId="0" shapeId="0" xr:uid="{00000000-0006-0000-1900-000003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https://ir.renk.com/de/reports-presentations/financial-reporting. 2025 38,7 Mio EUR CAPEX-Auszahlungen RENK konzernweit</t>
        </r>
      </text>
    </comment>
    <comment ref="C14" authorId="0" shapeId="0" xr:uid="{00000000-0006-0000-1900-000004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https://www.rewe-group.com/de/geschaeftsbericht-rewe-group-2025/. 2025 2,5 Mrd EUR Sach- und immaterielle Konzerninvestitionen</t>
        </r>
      </text>
    </comment>
    <comment ref="C16" authorId="0" shapeId="0" xr:uid="{00000000-0006-0000-1900-000005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https://www.roche.de/presse/news/geschaeftsergebnis-2025-roche-in-deutschland-zieht-bilanz-roche-waechst-gegen-den-trend-und-investiert-ueber-700-millionen-euro-in-deutschland. 2025 gesamt 719 Mio EUR in deutschen Standorten investiert</t>
        </r>
      </text>
    </comment>
    <comment ref="K16" authorId="0" shapeId="0" xr:uid="{00000000-0006-0000-1900-000006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https://www.roche.de/presse/news/geschaeftsergebnis-2025-roche-in-deutschland-zieht-bilanz-roche-waechst-gegen-den-trend-und-investiert-ueber-700-millionen-euro-in-deutschland. 2025 gesamt 719 Mio EUR in deutschen Standorten investiert</t>
        </r>
      </text>
    </comment>
    <comment ref="C18" authorId="0" shapeId="0" xr:uid="{00000000-0006-0000-1900-000007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https://www.rwe.com/investor-relations/finanzberichte-praesentationen-videos/. FY2025 weltweit rund 10.810 Mio EUR Brutto Cash Investitionen, teils Beteiligungen</t>
        </r>
      </text>
    </comment>
    <comment ref="G18" authorId="0" shapeId="0" xr:uid="{00000000-0006-0000-1900-000008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https://www.rwe.com/presse/rwe-ag/2026-08-13-rwe-liefert-starkes-halbjahresergebnis/. H1 2026 weltweit rund 5.359 Mio EUR zahlungswirksame Sach-/immaterielle Investitionen</t>
        </r>
      </text>
    </comment>
    <comment ref="C20" authorId="0" shapeId="0" xr:uid="{00000000-0006-0000-1900-000009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https://www.sec.gov/Archives/edgar/data/1000184/000110465926020058/sap-20251231x20f.htm. 2025 weltweit ca 1.130 Mio EUR Zugang PPE; keine reine cash DE-Zeile</t>
        </r>
      </text>
    </comment>
    <comment ref="C21" authorId="0" shapeId="0" xr:uid="{00000000-0006-0000-1900-00000A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https://www.schaeffler.com/remotemedien/media/_shared_media_rwd/08_investor_relations/reports/2025_ar/2025_schaeffler_annual_report_de_y17vxu.pdf. 2025 974 Mio EUR tatsaechlicher Cash CAPEX weltweit; 529 Mio EUR bilanzierte Europa-Zugaenge</t>
        </r>
      </text>
    </comment>
    <comment ref="C28" authorId="0" shapeId="0" xr:uid="{00000000-0006-0000-1900-00000B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https://about.sixt.com/investor-relations/. 2025 86 Mio EUR globale PPE/immaterielle Zahlungen; D gesamt Flottenzugang 2155,7 Mio</t>
        </r>
      </text>
    </comment>
    <comment ref="G28" authorId="0" shapeId="0" xr:uid="{00000000-0006-0000-1900-00000C000000}">
      <text>
        <r>
          <rPr>
            <sz val="11"/>
            <color theme="1"/>
            <rFont val="Calibri"/>
            <family val="2"/>
            <scheme val="minor"/>
          </rPr>
          <t>Quellennachweis und raeumliche/zeitliche Abgrenzung: https://about.sixt.com/investor-relations/. H1 2026 Deutschland 26,8 Mio nicht-Flotten-Anlagenzugaenge incl IFRS16; DE Fahrzeugzugang 1196,1 Mio gesondert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Recherche</author>
  </authors>
  <commentList>
    <comment ref="C10" authorId="0" shapeId="0" xr:uid="{00000000-0006-0000-1C00-000001000000}">
      <text>
        <r>
          <rPr>
            <sz val="11"/>
            <color theme="1"/>
            <rFont val="Calibri"/>
            <family val="2"/>
            <scheme val="minor"/>
          </rPr>
          <t>Primärbeleg/Quelle: https://www.telefonica.de/file/public/826/GESCHAEFTSBERICHT-2025-DE-Telefonica-Deutschland-Holding-AG.pdf?attachment=1
Achtung: Herkunft, Zeitraum und Evidenzklasse siehe Spalten E–U.</t>
        </r>
      </text>
    </comment>
    <comment ref="G10" authorId="0" shapeId="0" xr:uid="{00000000-0006-0000-1C00-000002000000}">
      <text>
        <r>
          <rPr>
            <sz val="11"/>
            <color theme="1"/>
            <rFont val="Calibri"/>
            <family val="2"/>
            <scheme val="minor"/>
          </rPr>
          <t>Primärbeleg/Quelle: https://www.cnmv.es/webservices/verdocumento/ver?t=%7B80a79cd1-50ce-4475-bbcf-97af647a5a35%7D
Achtung: Herkunft, Zeitraum und Evidenzklasse siehe Spalten E–U.</t>
        </r>
      </text>
    </comment>
    <comment ref="K10" authorId="0" shapeId="0" xr:uid="{00000000-0006-0000-1C00-000003000000}">
      <text>
        <r>
          <rPr>
            <sz val="11"/>
            <color theme="1"/>
            <rFont val="Calibri"/>
            <family val="2"/>
            <scheme val="minor"/>
          </rPr>
          <t>Primärbeleg/Quelle: https://www.telefonica.de/file/public/826/GESCHAEFTSBERICHT-2025-DE-Telefonica-Deutschland-Holding-AG.pdf?attachment=1
Achtung: Herkunft, Zeitraum und Evidenzklasse siehe Spalten E–U.</t>
        </r>
      </text>
    </comment>
    <comment ref="C12" authorId="0" shapeId="0" xr:uid="{00000000-0006-0000-1C00-000004000000}">
      <text>
        <r>
          <rPr>
            <sz val="11"/>
            <color theme="1"/>
            <rFont val="Calibri"/>
            <family val="2"/>
            <scheme val="minor"/>
          </rPr>
          <t>Primärbeleg/Quelle: https://www.eqs-news.com/de/news/corporate/tennet-germany-investiert-rekordsumme-von-10-milliarden-euro-in-deutsche-strominfrastruktur/464d760a-0fa0-484a-84b2-a4f35d695d50_de
Achtung: Herkunft, Zeitraum und Evidenzklasse siehe Spalten E–U.</t>
        </r>
      </text>
    </comment>
    <comment ref="G12" authorId="0" shapeId="0" xr:uid="{00000000-0006-0000-1C00-000005000000}">
      <text>
        <r>
          <rPr>
            <sz val="11"/>
            <color theme="1"/>
            <rFont val="Calibri"/>
            <family val="2"/>
            <scheme val="minor"/>
          </rPr>
          <t>Primärbeleg/Quelle: https://www.tennet-ir.eu/de/news/tennet-germany-setzt-wachstumskurs-im-ersten-halbjahr-2026-fort/8b65769d-1d2b-46e6-a211-3cb0c60578d0
Achtung: Herkunft, Zeitraum und Evidenzklasse siehe Spalten E–U.</t>
        </r>
      </text>
    </comment>
    <comment ref="K12" authorId="0" shapeId="0" xr:uid="{00000000-0006-0000-1C00-000006000000}">
      <text>
        <r>
          <rPr>
            <sz val="11"/>
            <color theme="1"/>
            <rFont val="Calibri"/>
            <family val="2"/>
            <scheme val="minor"/>
          </rPr>
          <t>Primärbeleg/Quelle: https://www.eqs-news.com/de/news/corporate/tennet-germany-investiert-rekordsumme-von-10-milliarden-euro-in-deutsche-strominfrastruktur/464d760a-0fa0-484a-84b2-a4f35d695d50_de
Achtung: Herkunft, Zeitraum und Evidenzklasse siehe Spalten E–U.</t>
        </r>
      </text>
    </comment>
    <comment ref="N13" authorId="0" shapeId="0" xr:uid="{00000000-0006-0000-1C00-000007000000}">
      <text>
        <r>
          <rPr>
            <sz val="11"/>
            <color theme="1"/>
            <rFont val="Calibri"/>
            <family val="2"/>
            <scheme val="minor"/>
          </rPr>
          <t>Primärbeleg/Quelle: https://www.trlyr.com/insights/terralayr-reaches-financial-close-on-a-60-million-bess-portfolio-financing/
Achtung: Herkunft, Zeitraum und Evidenzklasse siehe Spalten E–U.</t>
        </r>
      </text>
    </comment>
    <comment ref="G18" authorId="0" shapeId="0" xr:uid="{00000000-0006-0000-1C00-000008000000}">
      <text>
        <r>
          <rPr>
            <sz val="11"/>
            <color theme="1"/>
            <rFont val="Calibri"/>
            <family val="2"/>
            <scheme val="minor"/>
          </rPr>
          <t>Primärbeleg/Quelle: https://www.produktion.de/ruestung-aerospace/trumpf-gewinnsprung-macht-hoffnung-auf-trendwende/2753032
Achtung: Herkunft, Zeitraum und Evidenzklasse siehe Spalten E–U.</t>
        </r>
      </text>
    </comment>
    <comment ref="C19" authorId="0" shapeId="0" xr:uid="{00000000-0006-0000-1C00-000009000000}">
      <text>
        <r>
          <rPr>
            <sz val="11"/>
            <color theme="1"/>
            <rFont val="Calibri"/>
            <family val="2"/>
            <scheme val="minor"/>
          </rPr>
          <t>Primärbeleg/Quelle: https://www.united-internet.de/fileadmin/user_upload/Konzernabschluss_2025_DE.pdf
Achtung: Herkunft, Zeitraum und Evidenzklasse siehe Spalten E–U.</t>
        </r>
      </text>
    </comment>
    <comment ref="G19" authorId="0" shapeId="0" xr:uid="{00000000-0006-0000-1C00-00000A000000}">
      <text>
        <r>
          <rPr>
            <sz val="11"/>
            <color theme="1"/>
            <rFont val="Calibri"/>
            <family val="2"/>
            <scheme val="minor"/>
          </rPr>
          <t>Primärbeleg/Quelle: https://www.united-internet.de/investor-relations/publikationen/meldungen/meldungen-detail/news/united-internet-mit-erfolgreichem-1-halbjahr-2026/
Achtung: Herkunft, Zeitraum und Evidenzklasse siehe Spalten E–U.</t>
        </r>
      </text>
    </comment>
    <comment ref="G22" authorId="0" shapeId="0" xr:uid="{00000000-0006-0000-1C00-00000B000000}">
      <text>
        <r>
          <rPr>
            <sz val="11"/>
            <color theme="1"/>
            <rFont val="Calibri"/>
            <family val="2"/>
            <scheme val="minor"/>
          </rPr>
          <t>Primärbeleg/Quelle: https://www.investegate.co.uk/index.php/announcement/rns/vodafone-group--vod/vodafone-group-h1-fy26-results/9224986
Achtung: Herkunft, Zeitraum und Evidenzklasse siehe Spalten E–U.</t>
        </r>
      </text>
    </comment>
    <comment ref="C24" authorId="0" shapeId="0" xr:uid="{00000000-0006-0000-1C00-00000C000000}">
      <text>
        <r>
          <rPr>
            <sz val="11"/>
            <color theme="1"/>
            <rFont val="Calibri"/>
            <family val="2"/>
            <scheme val="minor"/>
          </rPr>
          <t>Primärbeleg/Quelle: https://report.vonovia.com/2025/q4/de/
Achtung: Herkunft, Zeitraum und Evidenzklasse siehe Spalten E–U.</t>
        </r>
      </text>
    </comment>
    <comment ref="G24" authorId="0" shapeId="0" xr:uid="{00000000-0006-0000-1C00-00000D000000}">
      <text>
        <r>
          <rPr>
            <sz val="11"/>
            <color theme="1"/>
            <rFont val="Calibri"/>
            <family val="2"/>
            <scheme val="minor"/>
          </rPr>
          <t>Primärbeleg/Quelle: https://report.vonovia.com/2026/q2/de/eroerterung-der-ertragslage-nach-segmenten
Achtung: Herkunft, Zeitraum und Evidenzklasse siehe Spalten E–U.</t>
        </r>
      </text>
    </comment>
    <comment ref="C25" authorId="0" shapeId="0" xr:uid="{00000000-0006-0000-1C00-00000E000000}">
      <text>
        <r>
          <rPr>
            <sz val="11"/>
            <color theme="1"/>
            <rFont val="Calibri"/>
            <family val="2"/>
            <scheme val="minor"/>
          </rPr>
          <t>Primärbeleg/Quelle: https://corporate.zalando.com/de/investor-relations/zalando-jahresergebnis-25
Achtung: Herkunft, Zeitraum und Evidenzklasse siehe Spalten E–U.</t>
        </r>
      </text>
    </comment>
    <comment ref="G25" authorId="0" shapeId="0" xr:uid="{00000000-0006-0000-1C00-00000F000000}">
      <text>
        <r>
          <rPr>
            <sz val="11"/>
            <color theme="1"/>
            <rFont val="Calibri"/>
            <family val="2"/>
            <scheme val="minor"/>
          </rPr>
          <t>Primärbeleg/Quelle: https://corporate.zalando.com/de/finanzen/zalando-ergebnis-q2-2026
Achtung: Herkunft, Zeitraum und Evidenzklasse siehe Spalten E–U.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Quellenpruefung</author>
  </authors>
  <commentList>
    <comment ref="J13" authorId="0" shapeId="0" xr:uid="{00000000-0006-0000-1F00-000001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18" authorId="0" shapeId="0" xr:uid="{00000000-0006-0000-1F00-000002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19" authorId="0" shapeId="0" xr:uid="{00000000-0006-0000-1F00-000003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0" authorId="0" shapeId="0" xr:uid="{00000000-0006-0000-1F00-000004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1" authorId="0" shapeId="0" xr:uid="{00000000-0006-0000-1F00-000005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3" authorId="0" shapeId="0" xr:uid="{00000000-0006-0000-1F00-000006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4" authorId="0" shapeId="0" xr:uid="{00000000-0006-0000-1F00-000007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5" authorId="0" shapeId="0" xr:uid="{00000000-0006-0000-1F00-000008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6" authorId="0" shapeId="0" xr:uid="{00000000-0006-0000-1F00-000009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28" authorId="0" shapeId="0" xr:uid="{00000000-0006-0000-1F00-00000A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47" authorId="0" shapeId="0" xr:uid="{00000000-0006-0000-1F00-00000B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0" authorId="0" shapeId="0" xr:uid="{00000000-0006-0000-1F00-00000C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1" authorId="0" shapeId="0" xr:uid="{00000000-0006-0000-1F00-00000D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2" authorId="0" shapeId="0" xr:uid="{00000000-0006-0000-1F00-00000E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3" authorId="0" shapeId="0" xr:uid="{00000000-0006-0000-1F00-00000F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4" authorId="0" shapeId="0" xr:uid="{00000000-0006-0000-1F00-000010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5" authorId="0" shapeId="0" xr:uid="{00000000-0006-0000-1F00-000011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6" authorId="0" shapeId="0" xr:uid="{00000000-0006-0000-1F00-000012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7" authorId="0" shapeId="0" xr:uid="{00000000-0006-0000-1F00-000013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8" authorId="0" shapeId="0" xr:uid="{00000000-0006-0000-1F00-000014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59" authorId="0" shapeId="0" xr:uid="{00000000-0006-0000-1F00-000015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60" authorId="0" shapeId="0" xr:uid="{00000000-0006-0000-1F00-000016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61" authorId="0" shapeId="0" xr:uid="{00000000-0006-0000-1F00-000017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62" authorId="0" shapeId="0" xr:uid="{00000000-0006-0000-1F00-000018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  <comment ref="J64" authorId="0" shapeId="0" xr:uid="{00000000-0006-0000-1F00-000019000000}">
      <text>
        <r>
          <rPr>
            <sz val="11"/>
            <color theme="1"/>
            <rFont val="Calibri"/>
            <family val="2"/>
            <scheme val="minor"/>
          </rPr>
          <t>Zahl stammt aus der in dieser Zeile verlinkten Quelle. Charakter/Zeitraum und ggf. Rundung stehen in der Nachbarspalte. Nicht zu Cash/Vertraegen summieren.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Quellenregister</author>
  </authors>
  <commentList>
    <comment ref="J7" authorId="0" shapeId="0" xr:uid="{00000000-0006-0000-3600-000001000000}">
      <text>
        <r>
          <rPr>
            <sz val="11"/>
            <color theme="1"/>
            <rFont val="Calibri"/>
            <family val="2"/>
            <scheme val="minor"/>
          </rPr>
          <t>Definition beachten: ca. EUR Mio Projektbudget; Quelle https://www.symrise.com/newsroom/article/symrise-breaks-ground-on-the-second-phase-of-construction-for-its-logistics-center-in-holzminden/</t>
        </r>
      </text>
    </comment>
    <comment ref="J8" authorId="0" shapeId="0" xr:uid="{00000000-0006-0000-3600-000002000000}">
      <text>
        <r>
          <rPr>
            <sz val="11"/>
            <color theme="1"/>
            <rFont val="Calibri"/>
            <family val="2"/>
            <scheme val="minor"/>
          </rPr>
          <t>Definition beachten: EUR Mio realisiertes Projektvolumen; Quelle https://www.symrise.com/de/newsroom/artikel/raum-fuer-zukunft-symrise-eroeffnet-neues-ausbildungszentrum-in-holzminden/</t>
        </r>
      </text>
    </comment>
    <comment ref="J11" authorId="0" shapeId="0" xr:uid="{00000000-0006-0000-3600-000003000000}">
      <text>
        <r>
          <rPr>
            <sz val="11"/>
            <color theme="1"/>
            <rFont val="Calibri"/>
            <family val="2"/>
            <scheme val="minor"/>
          </rPr>
          <t>Definition beachten: mehr als EUR Mio; ALT-Anlagenauftrag; Quelle https://www.thyssenkrupp-steel.com/de/newsroom/pressemitteilungen/thyssenkrupp-steel-vergibt-milliardenauftrag-fuer-direktreduktionsanlage-an-sms-group.html</t>
        </r>
      </text>
    </comment>
    <comment ref="J13" authorId="0" shapeId="0" xr:uid="{00000000-0006-0000-3600-000004000000}">
      <text>
        <r>
          <rPr>
            <sz val="11"/>
            <color theme="1"/>
            <rFont val="Calibri"/>
            <family val="2"/>
            <scheme val="minor"/>
          </rPr>
          <t>Definition beachten: rund EUR Mio Projektbudget; Quelle https://www.vonovia.de/meine-stadt/vor-ort-meldungen/2026/06/modernisierung-mit-fingerspitzengefuehl-vonovia-investiert-6-5-millionen-euro-in-muenchen-neuaubing</t>
        </r>
      </text>
    </comment>
    <comment ref="J15" authorId="0" shapeId="0" xr:uid="{00000000-0006-0000-3600-000005000000}">
      <text>
        <r>
          <rPr>
            <sz val="11"/>
            <color theme="1"/>
            <rFont val="Calibri"/>
            <family val="2"/>
            <scheme val="minor"/>
          </rPr>
          <t>Definition beachten: mehr als 1.000 Mio EUR bis 2030; Quelle https://www.media.stellantis.com/de-de/opel/press/naechste-opel-astra-generation-wird-in-ruesselsheim-entworfen-entwickelt-und-gebaut</t>
        </r>
      </text>
    </comment>
    <comment ref="J17" authorId="0" shapeId="0" xr:uid="{00000000-0006-0000-3600-000006000000}">
      <text>
        <r>
          <rPr>
            <sz val="11"/>
            <color theme="1"/>
            <rFont val="Calibri"/>
            <family val="2"/>
            <scheme val="minor"/>
          </rPr>
          <t>Definition beachten: HGB-Ist, kein Ankündigungsbudget; Quelle https://www.tennet-ir.eu/de/news/tennet-germany-setzt-wachstumskurs-im-ersten-halbjahr-2026-fort/8b65769d-1d2b-46e6-a211-3cb0c60578d0</t>
        </r>
      </text>
    </comment>
    <comment ref="J18" authorId="0" shapeId="0" xr:uid="{00000000-0006-0000-3600-000007000000}">
      <text>
        <r>
          <rPr>
            <sz val="11"/>
            <color theme="1"/>
            <rFont val="Calibri"/>
            <family val="2"/>
            <scheme val="minor"/>
          </rPr>
          <t>Definition beachten: Darlehen, keine CAPEX-Angabe; Quelle https://www.trlyr.com/insights/terralayr-reaches-financial-close-on-a-60-million-bess-portfolio-financing/</t>
        </r>
      </text>
    </comment>
    <comment ref="J19" authorId="0" shapeId="0" xr:uid="{00000000-0006-0000-3600-000008000000}">
      <text>
        <r>
          <rPr>
            <sz val="11"/>
            <color theme="1"/>
            <rFont val="Calibri"/>
            <family val="2"/>
            <scheme val="minor"/>
          </rPr>
          <t>Definition beachten: Dienstleistungswert + 450 Mio Optionen; Quelle https://www.esa.int/Newsroom/Press_Releases/ESA_unterzeichnet_Dienstleistungsvertrag_mit_The_Exploration_Company</t>
        </r>
      </text>
    </comment>
    <comment ref="J22" authorId="0" shapeId="0" xr:uid="{00000000-0006-0000-3600-000009000000}">
      <text>
        <r>
          <rPr>
            <sz val="11"/>
            <color theme="1"/>
            <rFont val="Calibri"/>
            <family val="2"/>
            <scheme val="minor"/>
          </rPr>
          <t>Definition beachten: Capital Additions FY26 H2; Quelle https://www.investegate.co.uk/announcement/rns/vodafone-group--vod/fy26-preliminary-results/9562943</t>
        </r>
      </text>
    </comment>
    <comment ref="J23" authorId="0" shapeId="0" xr:uid="{00000000-0006-0000-3600-00000A000000}">
      <text>
        <r>
          <rPr>
            <sz val="11"/>
            <color theme="1"/>
            <rFont val="Calibri"/>
            <family val="2"/>
            <scheme val="minor"/>
          </rPr>
          <t>Definition beachten: Plan für 2026, einschließlich Instandhaltung; Quelle https://berlin.vonovia.com/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IKW Quellenregister</author>
  </authors>
  <commentList>
    <comment ref="O7" authorId="0" shapeId="0" xr:uid="{00000000-0006-0000-3700-000001000000}">
      <text>
        <r>
          <rPr>
            <sz val="11"/>
            <color theme="1"/>
            <rFont val="Calibri"/>
            <family val="2"/>
            <scheme val="minor"/>
          </rPr>
          <t>Geplantes Projektbudget, NICHT Zahlung. https://www.symrise.com/newsroom/article/symrise-breaks-ground-on-the-second-phase-of-construction-for-its-logistics-center-in-holzminden/</t>
        </r>
      </text>
    </comment>
    <comment ref="P10" authorId="0" shapeId="0" xr:uid="{00000000-0006-0000-3700-000002000000}">
      <text>
        <r>
          <rPr>
            <sz val="11"/>
            <color theme="1"/>
            <rFont val="Calibri"/>
            <family val="2"/>
            <scheme val="minor"/>
          </rPr>
          <t>Deutschland-Bilanz- bzw. CapEx-Wert bereits im historischen Gesamtregister enthalten. https://www.telefonica.de/news/corporate/2026/06/mehr-tempo-im-mobilfunk-telefonica-deutschland-setzt-im-ersten-halbjahr-2026-rund-4500-ausbauprojekte-um.html</t>
        </r>
      </text>
    </comment>
    <comment ref="P12" authorId="0" shapeId="0" xr:uid="{00000000-0006-0000-3700-000003000000}">
      <text>
        <r>
          <rPr>
            <sz val="11"/>
            <color theme="1"/>
            <rFont val="Calibri"/>
            <family val="2"/>
            <scheme val="minor"/>
          </rPr>
          <t>Deutschland-Bilanz- bzw. CapEx-Wert bereits im historischen Gesamtregister enthalten. https://www.tennet-ir.eu/de/news/tennet-germany-setzt-wachstumskurs-im-ersten-halbjahr-2026-fort/8b65769d-1d2b-46e6-a211-3cb0c60578d0</t>
        </r>
      </text>
    </comment>
    <comment ref="P22" authorId="0" shapeId="0" xr:uid="{00000000-0006-0000-3700-000004000000}">
      <text>
        <r>
          <rPr>
            <sz val="11"/>
            <color theme="1"/>
            <rFont val="Calibri"/>
            <family val="2"/>
            <scheme val="minor"/>
          </rPr>
          <t>Deutschland-Bilanz- bzw. CapEx-Wert bereits im historischen Gesamtregister enthalten. https://www.investegate.co.uk/announcement/rns/vodafone-group--vod/fy26-preliminary-results/9562943</t>
        </r>
      </text>
    </comment>
    <comment ref="O24" authorId="0" shapeId="0" xr:uid="{00000000-0006-0000-3700-000005000000}">
      <text>
        <r>
          <rPr>
            <sz val="11"/>
            <color theme="1"/>
            <rFont val="Calibri"/>
            <family val="2"/>
            <scheme val="minor"/>
          </rPr>
          <t>Geplantes Projektbudget, NICHT Zahlung. https://www.vonovia.de/meine-stadt/vor-ort-meldungen/2026/06/modernisierung-mit-fingerspitzengefuehl-vonovia-investiert-6-5-millionen-euro-in-muenchen-neuaubing</t>
        </r>
      </text>
    </comment>
  </commentList>
</comments>
</file>

<file path=xl/sharedStrings.xml><?xml version="1.0" encoding="utf-8"?>
<sst xmlns="http://schemas.openxmlformats.org/spreadsheetml/2006/main" count="17440" uniqueCount="6867">
  <si>
    <t>IKW | MADE FOR GERMANY | GESAMTSTAND DER NACHPRUEFUNG 01–125</t>
  </si>
  <si>
    <t>Fortschreibung: alte 147er-Cash/Bilanz/Vertragssummen aus dem Ursprungsregister; 101–125 NEU bezifferte Ankuendigungsauswahl in der hier zulaessigen engeren Budgetklasse.</t>
  </si>
  <si>
    <t>Kategorie</t>
  </si>
  <si>
    <t>Stand bisher 01–100</t>
  </si>
  <si>
    <t>Zuwachs 101–125</t>
  </si>
  <si>
    <t>Jetzt / kumuliert</t>
  </si>
  <si>
    <t>Einheit</t>
  </si>
  <si>
    <t>Vergleichbarkeit / Warnhinweis</t>
  </si>
  <si>
    <t>Quelle</t>
  </si>
  <si>
    <t>Tiefere Stichtagspruefung Firmen</t>
  </si>
  <si>
    <t>Firmen</t>
  </si>
  <si>
    <t>Zusaetzlich 22 Mitglieder in Resttranche 126–147</t>
  </si>
  <si>
    <t>T5_FIRMEN_101_125</t>
  </si>
  <si>
    <t>Eigene Anlagen-Einzelprojekte inklusive historische</t>
  </si>
  <si>
    <t>Projekte</t>
  </si>
  <si>
    <t>Nur konkret getrennt identifizierte Projekte; nicht 147 Firmeneinheiten</t>
  </si>
  <si>
    <t>T1-T5 Projektregister</t>
  </si>
  <si>
    <t>Davon vor 21.07.2025 bekannt</t>
  </si>
  <si>
    <t>Altprojekte einschliesslich vor 2025 abgeschlossen</t>
  </si>
  <si>
    <t>Davon erstmals spaeter oeffentlich belegt</t>
  </si>
  <si>
    <t>Nicht automatisch neu BESCHLOSSEN oder kausal M4G</t>
  </si>
  <si>
    <t>Zeitpunkt oeffentlich ungeklärt</t>
  </si>
  <si>
    <t>Nicht als Neuinvestition behaupten</t>
  </si>
  <si>
    <t>A: Nachgewiesene deutsche Anlagenzahlungen</t>
  </si>
  <si>
    <t>EUR Mio</t>
  </si>
  <si>
    <t>Betraege aus gesamtem frueheren 147er-Register; FY2025 Standorte nicht per se Juli+-Zahlung</t>
  </si>
  <si>
    <t>DE_NACHWEISE</t>
  </si>
  <si>
    <t>B: Bilanzierte/CapEx-Deutschland-Werte</t>
  </si>
  <si>
    <t>Ueberschneidungen mit Cash; SIXT 26,8 aus T5 bereits enthalten</t>
  </si>
  <si>
    <t>C: Bezifferte unterschriebene DE Anlagenvertraege</t>
  </si>
  <si>
    <t>Altvertrag Amprion; neuer T5 exakter Anlagenvertrag +0 bestaetigt</t>
  </si>
  <si>
    <t>D1: Engere bereits bisher erfasste DE-Neuankuendigungen (T1-T4)</t>
  </si>
  <si>
    <t>Vorher 3170, programmatische Elements Green 2000 enthalten, NICHT nur Einzelprojekte</t>
  </si>
  <si>
    <t>ANKUENDIGUNGEN_01_100</t>
  </si>
  <si>
    <t>D2: Neue bezifferte Einzelprojektbudgets T5</t>
  </si>
  <si>
    <t>Als KATEGORIE 4, nicht Cash; teils 2030; Siemens Amberg ausserhalb bereits gemachter M4G-Zusagen</t>
  </si>
  <si>
    <t>T5_PROJEKTE_101_125</t>
  </si>
  <si>
    <t>D3: Zusammen engere Alt+Neu-Budgetauswahl</t>
  </si>
  <si>
    <t>Nur Dokumentation einer heterogenen Auswahl, kein Deckungsgrad des M4G-850-Mrd-Ankers</t>
  </si>
  <si>
    <t>ANKUENDIGUNGEN_01_125</t>
  </si>
  <si>
    <t>D4: RENK Programme oberes Limit bis 2028 separat</t>
  </si>
  <si>
    <t>325 Mio BIS ZU, keine sichere Mindestsumme; nicht Cash, kein Doppeladdieren von Rheine</t>
  </si>
  <si>
    <t>D5: Google (andere Laufzeit, historisch separat)</t>
  </si>
  <si>
    <t>Programm reicht 2029, kein ausschliesslicher reiner DE-Sachanlagen-Cash</t>
  </si>
  <si>
    <t>D6: Amazon (gemischter Investitionsbegriff)</t>
  </si>
  <si>
    <t>Sehr breites Ausgabenversprechen 2027; keine direkte Anlagenzusammenrechnung</t>
  </si>
  <si>
    <t>Mitgliedschaft der Initiative</t>
  </si>
  <si>
    <t>125 vertieft, 22 noch offen</t>
  </si>
  <si>
    <t>ALLE_147</t>
  </si>
  <si>
    <t>Presse-Kommunikation 2025–2028</t>
  </si>
  <si>
    <t>Kein aufgrund nicht vergleichbarer Kategorien berechenbarer Investitionsanteil</t>
  </si>
  <si>
    <t>M4G Quelle</t>
  </si>
  <si>
    <t>IKW MADE FOR GERMANY | FORTSCHREIBUNG DER VERTIEFTEN STICHTAGSPRUEFUNG 01–100</t>
  </si>
  <si>
    <t>Alt-Nachweisstand der 147 Mitglieder bleibt ungeaendert; Projekt-/Ankuendigungspruefung ist fuer 100 Mitgliedern tiefer erfolgt, nicht alle 147 Abschluesse vollstaendig auditiert.</t>
  </si>
  <si>
    <t>Messgroesse</t>
  </si>
  <si>
    <t>Nachpruefung 01–75</t>
  </si>
  <si>
    <t>Neue Tranche 76–100</t>
  </si>
  <si>
    <t>Kumuliert/Abgrenzung</t>
  </si>
  <si>
    <t>Hinweise</t>
  </si>
  <si>
    <t>Quellennachweis</t>
  </si>
  <si>
    <t>Vertieft nachgepruefte Firmen</t>
  </si>
  <si>
    <t>Reihenfolge 1–100; Rest 101–147 spaeter</t>
  </si>
  <si>
    <t>T4_FIRMEN_76_100</t>
  </si>
  <si>
    <t>Konkrete eigene deutsche Einzelprojekte (inkl. historische)</t>
  </si>
  <si>
    <t>Eigentum/Projektart bereinigt; keine unbelegten Nullprojekte</t>
  </si>
  <si>
    <t>T1–T4 Projektregister</t>
  </si>
  <si>
    <t>Vor 21.7.2025 nachweisbar</t>
  </si>
  <si>
    <t>Stichtagsklasse VOR; historische Projekte ggf. mitgezaehlt</t>
  </si>
  <si>
    <t>Projekteinzelquellen</t>
  </si>
  <si>
    <t>Erstbeleg danach, Erstfreigabe nicht zwingend neuer</t>
  </si>
  <si>
    <t>NICHT als kausal neu erwiesen</t>
  </si>
  <si>
    <t>Zeitlich ungeklärt</t>
  </si>
  <si>
    <t>Projektstatus offen</t>
  </si>
  <si>
    <t>A: Nachgewiesene DE Sachanlagenzahlungen aus Altregister</t>
  </si>
  <si>
    <t>Summenbeleg bereits 147 erfasst, neue Tranche ohne isolierbare Zusatzposition</t>
  </si>
  <si>
    <t>B: Bilanzierte/ausgewiesene DE Anlagenwerte aus Altregister</t>
  </si>
  <si>
    <t>Nicht zu A addieren</t>
  </si>
  <si>
    <t>C: Exakt bezifferte unterschriebene DE Anlagenvertraege</t>
  </si>
  <si>
    <t>NTT Auftrag gesichert, nur ungenau mehrere hundert Mio, NICHT hier addiert</t>
  </si>
  <si>
    <t>D1: Streng bepreiste nach-Stichtag erstmals kommunizierte Einzel-/Projektprogramme (aus vorheriger enger Liste)</t>
  </si>
  <si>
    <t>Bisherige 3170 enthaelt Elements Green Programm und Diehl/GF Projekte; uneinheitliche Projektgrenzen</t>
  </si>
  <si>
    <t>D1b: Unverbindlicher gerundeter Nach-Stichtag Ankuendigungsbetrag (separat)</t>
  </si>
  <si>
    <t>Herrenknecht ca.20; grobe SEKUNDAER-Quelle, ausserhalb enger Zahl</t>
  </si>
  <si>
    <t>T4_PROJEKTE_76_100</t>
  </si>
  <si>
    <t>D2: Gemischte Ankuendigungen Google etc. (historischer Pruefstand)</t>
  </si>
  <si>
    <t>Google teils 2029; nicht 2025-28 reiner Bau-Euro</t>
  </si>
  <si>
    <t>ANKUENDIGUNGEN_01_75</t>
  </si>
  <si>
    <t>D3: Amazon gemischte Ausgabenzusage (historischer Pruefstand)</t>
  </si>
  <si>
    <t>Amazon 2027 inkl. weitere Ausgabenbegriffe</t>
  </si>
  <si>
    <t>D4: Wiederkommunizierte Altvorhaben (T4)</t>
  </si>
  <si>
    <t>Merz und NVIDIA/Telekom nicht zu neuer Summe hinzurechnen</t>
  </si>
  <si>
    <t>Vergleichsanker Gesamtankundigung Initiative</t>
  </si>
  <si>
    <t>Kein belastbarer Deckungsgrad aus unvergleichbaren Kategorien</t>
  </si>
  <si>
    <t>Urspruengliche M4G Ankuendigung</t>
  </si>
  <si>
    <t>IKW MADE FOR GERMANY | NACHPRUEFUNG 01–75 | 4 GELDKATEGORIEN</t>
  </si>
  <si>
    <t>Wichtige Grenze: offene Zahl = nicht nachgewiesen, niemals null. Nur 1-75 vertieft stichtagsgeprueft. Historisches Ursprungsregister 1-147 bleibt unveraendert.</t>
  </si>
  <si>
    <t>01-50 bisher</t>
  </si>
  <si>
    <t>51-75 neu</t>
  </si>
  <si>
    <t>Zaehlwert / Auswahl 01-75</t>
  </si>
  <si>
    <t>Methodischer Hinweis</t>
  </si>
  <si>
    <t>Einzeln stichtags-nachgepruefte Firmen</t>
  </si>
  <si>
    <t>Gesamtliste 147 bleibt im Altregister</t>
  </si>
  <si>
    <t>Eigene konkret identifizierte DE-Einzelanlagen</t>
  </si>
  <si>
    <t>Keine Vollstaendigkeitsgarantie fuer nicht publizierte Einzelprojekte</t>
  </si>
  <si>
    <t>Davon vor Stichtag bekannt</t>
  </si>
  <si>
    <t>Erster Vorbeleg ausreichend</t>
  </si>
  <si>
    <t>Davon erster öffentlicher Beleg danach</t>
  </si>
  <si>
    <t>Nicht gleich sicher spaeter erstmals intern beschlossen</t>
  </si>
  <si>
    <t>Davon Datum offen</t>
  </si>
  <si>
    <t>Nicht Null</t>
  </si>
  <si>
    <t>1 Tatsachlich gezahlte deutsche Anlageninvestitionen</t>
  </si>
  <si>
    <t>Frueheres Register 1–147, keine neue T3-Cash-Zeile; Altprojekte moeglich</t>
  </si>
  <si>
    <t>2 Bilanzierte / CapEx deutsche Anlagen</t>
  </si>
  <si>
    <t>Nicht zu Cash addieren</t>
  </si>
  <si>
    <t>3 Exakt bezifferte nach Stichtag unterschriebene deutsche Anlagenvertraege</t>
  </si>
  <si>
    <t>Altprojekt möglich; E.ON &gt;6 Mrd Altvertrag ist ausgeschlossen</t>
  </si>
  <si>
    <t>4A Konkret angekuendigte nach Stichtag erstmals belegte Einzel-Projektbudgets (enge Auswahl)</t>
  </si>
  <si>
    <t>Diehl und GlobalFoundries, keine nachweislich bezahlten Summen</t>
  </si>
  <si>
    <t>4B Neue deutsche ProjektPROGRAMME mit eigenem Budget (nicht Teilprojekte addieren)</t>
  </si>
  <si>
    <t>Elements Green 8 Speicher, 2026-28; Mindestwert fuer untersuchte Belege</t>
  </si>
  <si>
    <t>4C Gemischte/teilweise spaetere Programme, getrennt (Google)</t>
  </si>
  <si>
    <t>Google 2026-29; nicht reiner 2025-28-Vergleich</t>
  </si>
  <si>
    <t>4D Weitere gemischte breite Ausgabenzusagen (Amazon etc.)</t>
  </si>
  <si>
    <t>Amazon 2027; NICHT nur neue deutsche Sachanlagen; separate Kategorie</t>
  </si>
  <si>
    <t>4E Weitere untergrenzenartige / ueberschneidende Programme</t>
  </si>
  <si>
    <t>Celonis &gt;100 (kein reines CAPEX) plus Coca-Cola &gt;100 (Ueberschneidung); nur Kontext</t>
  </si>
  <si>
    <t>Unterschied zwischen 850 Mrd und belegten Ankuendigungen</t>
  </si>
  <si>
    <t>Nicht rechnerisch ableitbar</t>
  </si>
  <si>
    <t>Breite Summendefinitionen, Mehrfachzaehlungen und offene Firmen verhindern sinnvollen Deckungsgrad</t>
  </si>
  <si>
    <t>Initiativanker (Ankuendigung)</t>
  </si>
  <si>
    <t>2025-2028, Mitgliederbestand/Stichtage gemaess Vorstudie</t>
  </si>
  <si>
    <t>WEITERE PRUEFUNG ERFORDERLICH: Nicht belegte Programme sind NICHT Null. Ohne Einzelnachweise kein 850-Mrd-Abgleich.</t>
  </si>
  <si>
    <t>IKW | MADE FOR GERMANY | ERGEBNIS DER VERTIEFTEN PRUEFUNG 01-50</t>
  </si>
  <si>
    <t>Tranche 1: 01-25 | Tranche 2: 26-50 | 21.07.2025 ist Stichtag fuer alte vs erst spaeter belegte Projektentscheidungen.</t>
  </si>
  <si>
    <t>Massstab</t>
  </si>
  <si>
    <t>Tranche 1</t>
  </si>
  <si>
    <t>Tranche 2</t>
  </si>
  <si>
    <t>Beide Tranchen</t>
  </si>
  <si>
    <t>Bearbeitete Unternehmen</t>
  </si>
  <si>
    <t>Identifizierte eigene Anlagenprojekte</t>
  </si>
  <si>
    <t>Vor 21.7.2025 identifiziert</t>
  </si>
  <si>
    <t>Erstbeleg nach 21.7.2025</t>
  </si>
  <si>
    <t>Datum ungeklärt</t>
  </si>
  <si>
    <t>Relevante Anlagen 2025-28</t>
  </si>
  <si>
    <t>Daraus vorher bekannt</t>
  </si>
  <si>
    <t>Daraus nur Erstbeleg danach</t>
  </si>
  <si>
    <t>BISHER BESTAETIGT: Zahlung deutscher Anlagen EUR Mio</t>
  </si>
  <si>
    <t>BISHER BESTAETIGT: Bilanz-/CapEx-Deutschland EUR Mio</t>
  </si>
  <si>
    <t>BISHER BESTAETIGT: unterzeichneter exakter DE-Anlagenvertrag EUR Mio</t>
  </si>
  <si>
    <t>ACHTUNG: Drei Zahlen sind nicht miteinander addierbar und NICHT nur neue M4G Entscheidungen.</t>
  </si>
  <si>
    <t>Seit 21.07.2025 neu beschlossene UND nachweislich bezahlte DE Investitionen: KEINE GESCHLOSSENE SUMME ermittelt.</t>
  </si>
  <si>
    <t>Keine neue Zahlung/Vertragswert durch T2 Nachrecherche nachgewiesen, der nicht bereits im bestehenden Register steht.</t>
  </si>
  <si>
    <t>STICHTAGSANALYSE | ERGEBNISSE</t>
  </si>
  <si>
    <t>Basis: 147 Unternehmen, ausschliesslich bis 22.10.2026 oeffentlich identifizierte Vorhaben. Projekt- und Programmbudgets strikt getrennt; kein Anteil der 850 Mrd. verifizierbar.</t>
  </si>
  <si>
    <t>Kennzahl</t>
  </si>
  <si>
    <t>VOR dem 21.07.2025</t>
  </si>
  <si>
    <t>Erstbeleg NACH 21.07.2025</t>
  </si>
  <si>
    <t>NICHT DATIERBAR</t>
  </si>
  <si>
    <t>Summe erfasste Vorhaben</t>
  </si>
  <si>
    <t>Einzelne konkret bezeichnete DE-Standortprojekte</t>
  </si>
  <si>
    <t>Davon mit bezifferbarem Projektbudget</t>
  </si>
  <si>
    <t>Einzelprojekt-Budgetvolumen EUR Mio</t>
  </si>
  <si>
    <t>Breite Programme/Multi-Standort Plaene</t>
  </si>
  <si>
    <t>Davon mit kommuniziertem Euro-Budget</t>
  </si>
  <si>
    <t>Programm-Mindest-/Planvolumen EUR Mio</t>
  </si>
  <si>
    <t>Separat: Rahmenvertrag, nicht Projektbudget</t>
  </si>
  <si>
    <t>Anteil der gefundenen Einzelprojekte (Datumsfenster):</t>
  </si>
  <si>
    <t>WICHTIG: NACH bedeutet nur: erster in der Recherche belegter öffentlicher Projektbeleg ist nach dem Stichtag. Das exakte DATUM DER INTERNEN FREIGABE ist bei diesen Projekten überwiegend NICHT öffentlich belegt.</t>
  </si>
  <si>
    <t>Die Euro-Summen enthalten INVESTITIONSBUDGETS von konkret benannten Projekten bzw Programmen, weder reine Zahlungsausgänge noch notwendigerweise unterschriebene Verträge. Keine Hochrechnung auf alle 147 Mitglieder.</t>
  </si>
  <si>
    <t>Programme und Einzelprojekte können sich überschneiden (Google/Hanau, Coca-Cola/Halle, u.a.). Einzelprojekt-Budgets, Programmvolumen und Rahmenverträge sind NIE additiv.</t>
  </si>
  <si>
    <t>Beispiel: Telekom/NVIDIA München 1 Mrd. EUR erst Nov. 2025 als M4G-Leuchtturm dargestellt; erstmals am 13.06.2025 verlautbart: ALT.</t>
  </si>
  <si>
    <t>Beispiel: Google DE Programm von 5,5 Mrd. EUR 11.11.2025 neu kommuniziert; Hanau als Standort bereits 2021 im Ausbauprogramm genannt und 2023 eröffnet; 2026 ist neue Erweiterungsphase.</t>
  </si>
  <si>
    <t>Exakt neue, NACH 21.07.2025 genehmigte und bis 22.10.2026 bereits AUSGEZAHLTE eigene Standortanlagen: aufgrund fehlender Projektkonten und Freigabedaten KEINE BERECHENBARE SUMME.</t>
  </si>
  <si>
    <t>Die 8.650 Mio EUR CASH_DE und 8.984,8 Mio EUR BILANZ_DE des bestehenden Blatts ERGEBNIS_147 enthalten auch Altprojektbudgets/Altprogramme. Sie sind keine M4G-Zusätzlichkeitszahlen.</t>
  </si>
  <si>
    <t>Nicht gezählte Fälle: Beteiligungen/Fonds/Finanzierung; gescheiterte Projekte; nachweislich weltweit statt DE; doppelte Mutter-/Tochter-/Kooperationsangaben; nationale Programmbudgets bei Einzelprojektsumme.</t>
  </si>
  <si>
    <t>MADE FOR GERMANY | 21. JULI 2025 | PROJEKTDATIERUNG</t>
  </si>
  <si>
    <t>Einzelprojekte getrennt von Investitionsprogrammen und Rahmenvertraegen. NACH = erster belegter oeffentlicher Projektbeleg nach Stichtag, nicht bewiesene erste interne Freigabe. Stand 22.10.2026.</t>
  </si>
  <si>
    <t>ID</t>
  </si>
  <si>
    <t>Firmen-Nr.</t>
  </si>
  <si>
    <t>Unternehmen</t>
  </si>
  <si>
    <t>Weiterer Beteiligter</t>
  </si>
  <si>
    <t>Projekt / Programm</t>
  </si>
  <si>
    <t>Art</t>
  </si>
  <si>
    <t>Datumsklasse</t>
  </si>
  <si>
    <t>Erster oeffentlicher Beleg / Entwicklung</t>
  </si>
  <si>
    <t>Datumsnachweis</t>
  </si>
  <si>
    <t>Budget EUR Mio</t>
  </si>
  <si>
    <t>Betragscharakter</t>
  </si>
  <si>
    <t>Vertrag/Umsetzung</t>
  </si>
  <si>
    <t>Budget addierbar?</t>
  </si>
  <si>
    <t>Pruefhinweis / Doppelzaehlung</t>
  </si>
  <si>
    <t>Primärquelle 1</t>
  </si>
  <si>
    <t>Primärquelle 2</t>
  </si>
  <si>
    <t>Altregister Zeile</t>
  </si>
  <si>
    <t>Entscheid nach Stichtag?</t>
  </si>
  <si>
    <t>P001</t>
  </si>
  <si>
    <t>50Hertz Transmission</t>
  </si>
  <si>
    <t>Netzausbauprogramm / Eurogrid-50Hertz</t>
  </si>
  <si>
    <t>PROGRAMM</t>
  </si>
  <si>
    <t>VOR</t>
  </si>
  <si>
    <t>Netzausbau vor 2025 etabliert</t>
  </si>
  <si>
    <t>2025/26: Bestands-Netzinvestitionen</t>
  </si>
  <si>
    <t>IST_CASH</t>
  </si>
  <si>
    <t>NEIN</t>
  </si>
  <si>
    <t>Jahresinvestitionen sind kein datierbarer Projektneubeschluss; keine Programmsumme hier.</t>
  </si>
  <si>
    <t>https://www.eurogrid.com/cdn/files/45b25323-cd73-4d30-d48c-08dea9a89783/eurogrid%20gmbh%20consolidated%20financial%20statements%20and%20auditor%27s%20report%202025%20english.pdf</t>
  </si>
  <si>
    <t>VOR-STICHTAG NACHGEWIESEN</t>
  </si>
  <si>
    <t>P002</t>
  </si>
  <si>
    <t>Amazon Deutschland</t>
  </si>
  <si>
    <t>AWS Cloud-Region Frankfurt: Ausbau 2024–2026</t>
  </si>
  <si>
    <t>2024</t>
  </si>
  <si>
    <t>2024 erstmals öffentlich</t>
  </si>
  <si>
    <t>geplant</t>
  </si>
  <si>
    <t>ALT_PLAN</t>
  </si>
  <si>
    <t>JA</t>
  </si>
  <si>
    <t>2024–26, deshalb nicht deckungsgleich mit M4G 2025–28.</t>
  </si>
  <si>
    <t>https://www.aboutamazon.de/news/amazon-web-services/aws-investition-deutschland</t>
  </si>
  <si>
    <t>P003</t>
  </si>
  <si>
    <t>AWS European Sovereign Cloud Brandenburg bis 2040</t>
  </si>
  <si>
    <t>15.05.2024</t>
  </si>
  <si>
    <t>Eigenstaendiger Cloud-Region-Plan; ueber 16 Jahre, nicht mit 2025–28 gleichzusetzen.</t>
  </si>
  <si>
    <t>https://press.aboutamazon.com/de/arbeitsplaetze-und-investitionen/2024/5/aws-plant-langfristige-investitionen-in-hoehe-von-7-8-milliarden-euro-in-die-aws-european-sovereign-cloud-in-brandenburg</t>
  </si>
  <si>
    <t>P004</t>
  </si>
  <si>
    <t>Amprion</t>
  </si>
  <si>
    <t>Rhein-Main-Link / Sumitomo Kabelauftrag</t>
  </si>
  <si>
    <t>PROJEKT</t>
  </si>
  <si>
    <t>06.06.2024</t>
  </si>
  <si>
    <t>Lieferbeziehung ab 06.06.2024; 2026 Vertrag ~2 Mrd.</t>
  </si>
  <si>
    <t>BAU-/ANLAGENVERTRAG</t>
  </si>
  <si>
    <t>2 Mrd. Euro bezifferter 2026-Folgevertrag, nicht Budget des ganzen RML; separat im Vertragsregister.</t>
  </si>
  <si>
    <t>https://www.amprion.net/Presse/Presse-Detailseite_94848.html</t>
  </si>
  <si>
    <t>https://www.amprion.net/Presse/Presse-Detailseite_67968.html</t>
  </si>
  <si>
    <t>P005</t>
  </si>
  <si>
    <t>BASF</t>
  </si>
  <si>
    <t>EG-Sulfursaeure Erweiterung Ludwigshafen</t>
  </si>
  <si>
    <t>29.04.2025</t>
  </si>
  <si>
    <t>29.04.2025 Presse</t>
  </si>
  <si>
    <t>https://www.basf.com/dam/jcr%3A7c27643c-f03b-4430-b464-b1e21a6cf1b5/basf/www/global/documents/en/news-and-media/news-releases/2025/04/P091e_EGSAExpansionLU.pdf</t>
  </si>
  <si>
    <t>P006</t>
  </si>
  <si>
    <t>Bayer</t>
  </si>
  <si>
    <t>Forschungs-/Entwicklungsanlagen Monheim</t>
  </si>
  <si>
    <t>OFFEN</t>
  </si>
  <si>
    <t>FY2025 91 Mio investiert; kein Beschlussdatum</t>
  </si>
  <si>
    <t>IST_AUSGABE_ALT</t>
  </si>
  <si>
    <t>91 Mio ist 2025 Jahresaufwand, nicht gesamtes Projektbudget.</t>
  </si>
  <si>
    <t>https://reports.bayer.com/geschaeftsbericht-2025/de/wirtschaftsbericht/ertrags-finanz-und-vermoegenslage/finanz-und-vermoegenslage.html</t>
  </si>
  <si>
    <t>P007</t>
  </si>
  <si>
    <t>Fungizidproduktion Dormagen</t>
  </si>
  <si>
    <t>FY2025 32 Mio investiert; kein Beschlussdatum</t>
  </si>
  <si>
    <t>Jahresaufwand nicht Gesamtkosten.</t>
  </si>
  <si>
    <t>P008</t>
  </si>
  <si>
    <t>Arzneiform-Fertigungsanlage Leverkusen</t>
  </si>
  <si>
    <t>FY2025 30 Mio investiert; kein Beschlussdatum</t>
  </si>
  <si>
    <t>P009</t>
  </si>
  <si>
    <t>Beiersdorf</t>
  </si>
  <si>
    <t>Beiersdorf Werk Leipzig-Seehausen</t>
  </si>
  <si>
    <t>22.09.2023</t>
  </si>
  <si>
    <t>22.09.2023 Werk eroeffnet</t>
  </si>
  <si>
    <t>knapp</t>
  </si>
  <si>
    <t>Fast 300 Mio; bereits 2023 in Betrieb; nicht 2025/26 neu.</t>
  </si>
  <si>
    <t>https://www.beiersdorf.de/presse/presse-informationen/alle-pressemitteilungen/2023/09/22-neues-beiersdorf-werk-in-leipzig-offiziell-eroeffnet</t>
  </si>
  <si>
    <t>P010</t>
  </si>
  <si>
    <t>BMW</t>
  </si>
  <si>
    <t>BMW Batteriestandort Straßkirchen</t>
  </si>
  <si>
    <t>Baubeginn 2024</t>
  </si>
  <si>
    <t>https://www.press.bmwgroup.com/deutschland/article/detail/T0461032DE?language=de</t>
  </si>
  <si>
    <t>P011</t>
  </si>
  <si>
    <t>Coca-Cola Europacific Partners Deutschland</t>
  </si>
  <si>
    <t>Coca-Cola Dosenlinie Halle</t>
  </si>
  <si>
    <t>29.01.2025</t>
  </si>
  <si>
    <t>ca.</t>
  </si>
  <si>
    <t>ALT_PROJEKT_IM_BAU</t>
  </si>
  <si>
    <t>https://www.cocacolaep.com/de/stories/halle-dosenlinie-im-aufbau/</t>
  </si>
  <si>
    <t>P012</t>
  </si>
  <si>
    <t>Coca-Cola Investitionsprogramm Deutschland 2025</t>
  </si>
  <si>
    <t>rund</t>
  </si>
  <si>
    <t>Umfasst u.a. die Dosenlinie Halle; Programme nicht mit Teilprojekten addieren.</t>
  </si>
  <si>
    <t>https://www.cocacolaep.com/de/news/coca-cola-investiert-150-millionen-euro-in-deutschland/</t>
  </si>
  <si>
    <t>P013</t>
  </si>
  <si>
    <t>Condor</t>
  </si>
  <si>
    <t>Condor Wartungshangar</t>
  </si>
  <si>
    <t>16.07.2025</t>
  </si>
  <si>
    <t>16.07.2025 Beschluss/Ankuendigung</t>
  </si>
  <si>
    <t>ALT_ENTSCHEIDUNG</t>
  </si>
  <si>
    <t>https://www.lobbyregister.bundestag.de/media/85/e2/722545/Jahresabschluss-Condor-24_25.pdf</t>
  </si>
  <si>
    <t>P014</t>
  </si>
  <si>
    <t>Covestro</t>
  </si>
  <si>
    <t>Covestro Dampfkompressor Dormagen</t>
  </si>
  <si>
    <t>NACH</t>
  </si>
  <si>
    <t>11.05.2026 Erstbeleg</t>
  </si>
  <si>
    <t>11.05.2026 Projektmeldung</t>
  </si>
  <si>
    <t>NEUER_PROJEKTPLAN_UNBEZIFFERT</t>
  </si>
  <si>
    <t>Erstbeleg nach Stichtag; Datum interner Investitionsfreigabe offen.</t>
  </si>
  <si>
    <t>https://www.covestro.com/press/de/covestro-startet-bisher-groesstes-energieeffizienz-projekt/</t>
  </si>
  <si>
    <t>NICHT BELEGT</t>
  </si>
  <si>
    <t>P015</t>
  </si>
  <si>
    <t>cylib</t>
  </si>
  <si>
    <t>cylib Batterierecyclinganlage Chempark Dormagen</t>
  </si>
  <si>
    <t>09.09.2024</t>
  </si>
  <si>
    <t>09.09.2024 Spatenstich; 2025 Foerderbestaetigung</t>
  </si>
  <si>
    <t>OEFFENTLICHE_FOERDERUNG</t>
  </si>
  <si>
    <t>Foerdermittel nach Stichtag aendern nichts am Bauprojektursprung 2024.</t>
  </si>
  <si>
    <t>https://www.cylib.de/post/made-in-germany-battery-recycler-cylib-to-scale-strategic-critical-raw-material-production-for-europe</t>
  </si>
  <si>
    <t>P016</t>
  </si>
  <si>
    <t>Daiichi Sankyo</t>
  </si>
  <si>
    <t>Daiichi Sankyo Pfaffenhofen Standortausbau</t>
  </si>
  <si>
    <t>16.02.2024</t>
  </si>
  <si>
    <t>16.02.2024 erstmalig mit Projektbudget publiziert</t>
  </si>
  <si>
    <t>https://www.daiichi-sankyo.de/presse/presseinformationen/news-details/daiichi-sankyo-investiert-ca-eine-milliarde-euro-in-deutschland-standort-pfaffenhofen-bayern-wird-zu-internationalem-innovationszentrum-ausgebaut/</t>
  </si>
  <si>
    <t>P017</t>
  </si>
  <si>
    <t>Deichmann</t>
  </si>
  <si>
    <t>Deichmann Deutschland Investitionsplanung 2025</t>
  </si>
  <si>
    <t>09.04.2025</t>
  </si>
  <si>
    <t>https://corpsite.deichmann.com/en-DE/press/press-releases/jahresmeldung-deichmann-gruppe-fur-2024-en</t>
  </si>
  <si>
    <t>P018</t>
  </si>
  <si>
    <t>Deutsche Telekom</t>
  </si>
  <si>
    <t>99 NVIDIA</t>
  </si>
  <si>
    <t>Industrial AI Cloud mit NVIDIA in Muenchen</t>
  </si>
  <si>
    <t>13.06.2025</t>
  </si>
  <si>
    <t>13.06.2025 erstmals gemeinsam angekuendigt; 04.11.2025 1-Mrd.-Bewertung</t>
  </si>
  <si>
    <t>Partnerschaftswert</t>
  </si>
  <si>
    <t>REALISIERTE_ANLAGE_PROJEKTBUDGET</t>
  </si>
  <si>
    <t>Ein gemeinsames Projekt fuer Telekom und NVIDIA: NICHT zweifach addieren. Die Summe ist Partnerschafts-/Investitionswert, keine explizite Cashauszahlung.</t>
  </si>
  <si>
    <t>https://www.telekom.com/en/newsroom/latest-updates/media-information/2025/6/ai-turbo-for-gigafactories</t>
  </si>
  <si>
    <t>https://www.telekom.com/de/newsroom/aktuelles/medieninformationen/2025/11/fuer-ein-souveraenes-deutschland</t>
  </si>
  <si>
    <t>P019</t>
  </si>
  <si>
    <t>Diehl</t>
  </si>
  <si>
    <t>Diehl eZee Factory Roethenbach</t>
  </si>
  <si>
    <t>24.03.2026 Erstbeleg</t>
  </si>
  <si>
    <t>24.03.2026 Vergabe Hauptauftraege</t>
  </si>
  <si>
    <t>VERGABE_BINDEND_BETRAG_UNBEKANNT</t>
  </si>
  <si>
    <t>70 Mio Gesamtprojekt, Einzelvertraege nicht beziffert.</t>
  </si>
  <si>
    <t>https://new.diehl.com/metall/de/info-center/presse/grossinvestition-ezee-factory-am-standort-roethenbach-naechste-meilensteine-fuer-die-produktion-der-zukunft-erreicht</t>
  </si>
  <si>
    <t>P020</t>
  </si>
  <si>
    <t>E.ON</t>
  </si>
  <si>
    <t>E.ON Netzausbau in Deutschland</t>
  </si>
  <si>
    <t>Vor 2025</t>
  </si>
  <si>
    <t>Laufende Verteilnetzinvestitionen 2025/26</t>
  </si>
  <si>
    <t>IST_CASH_SACH</t>
  </si>
  <si>
    <t>Kein einzeln zuordenbares neues Standortprojekt aus Jahreszahlungen.</t>
  </si>
  <si>
    <t>https://financialfilings.com/filings/eon-se/annual-report-esef/2026/69033294/</t>
  </si>
  <si>
    <t>P021</t>
  </si>
  <si>
    <t>E.ON Rahmenvertraege Transformatoren/Kabel</t>
  </si>
  <si>
    <t>RAHMENVERTRAG</t>
  </si>
  <si>
    <t>15.07.2025</t>
  </si>
  <si>
    <t>15.07.2025 unterschrieben bekannt</t>
  </si>
  <si>
    <t>mindestens</t>
  </si>
  <si>
    <t>ALT_BINDENDER_VERTRAG</t>
  </si>
  <si>
    <t>Rahmenvertrag, mehr als 6 Mrd.; kein Projektbudget oder neue 2026-Vergabe.</t>
  </si>
  <si>
    <t>https://www.presseportal.de/pm/108695/6076898</t>
  </si>
  <si>
    <t>P022</t>
  </si>
  <si>
    <t>Edelstahlservice</t>
  </si>
  <si>
    <t>Edelstahlservice Werk-/Lagerhalle</t>
  </si>
  <si>
    <t>21.03.2025</t>
  </si>
  <si>
    <t>21.03.2025 Bau bereits in Gang</t>
  </si>
  <si>
    <t>ALT_REALISIERTER_BAU</t>
  </si>
  <si>
    <t>https://www.edelstahl.de/news/</t>
  </si>
  <si>
    <t>P023</t>
  </si>
  <si>
    <t>Elements Green</t>
  </si>
  <si>
    <t>Elements Green acht Batteriespeicher-Standorte</t>
  </si>
  <si>
    <t>07.09.2026 Erstbeleg</t>
  </si>
  <si>
    <t>07.09.2026 eigenstaendig als Projektplan vorgestellt</t>
  </si>
  <si>
    <t>NEUER_PLAN</t>
  </si>
  <si>
    <t>Plan fuer 8 Speicher, keine belegten Bauzahlungen; Projektentscheidung vor 2026 nicht abschliessend geprueft.</t>
  </si>
  <si>
    <t>https://elementsgreen.com/news/elements-green-sets-out-battery-storage-plans-for-germany/</t>
  </si>
  <si>
    <t>P024</t>
  </si>
  <si>
    <t>Elements Green Stadorf Batteriespeicher mit Envision</t>
  </si>
  <si>
    <t>25.06.2026 Erstbeleg</t>
  </si>
  <si>
    <t>25.06.2026 Systempartnerschaft</t>
  </si>
  <si>
    <t>KOOPERATION_VERTRAG_WERT_OFFEN</t>
  </si>
  <si>
    <t>Moeglicherweise Teil des 2-Mrd-Programms; kein separat bezifferter Vertragspreis.</t>
  </si>
  <si>
    <t>https://elementsgreen.com/news/elements-green-and-envision-energy-partner-on-1600mwh-stadorf-bess-scaling-future-energy-systems-in-germany/</t>
  </si>
  <si>
    <t>P025</t>
  </si>
  <si>
    <t>Essity</t>
  </si>
  <si>
    <t>Essity Dampfspeicher Mannheim</t>
  </si>
  <si>
    <t>09/2025 in Betrieb, Freigabedatum offen</t>
  </si>
  <si>
    <t>IST_PROJEKT_BUDGET</t>
  </si>
  <si>
    <t>Fertigstellung 2025 belegt, Erstentscheidung kann vor 21.07 gelegen haben.</t>
  </si>
  <si>
    <t>https://www.essity.de/presse/pressemitteilungen/2025/dampfspeicher/</t>
  </si>
  <si>
    <t>P026</t>
  </si>
  <si>
    <t>EWE</t>
  </si>
  <si>
    <t>EWE Clean Hydrogen Coastline Elektrolyse Emden</t>
  </si>
  <si>
    <t>25.07.2024</t>
  </si>
  <si>
    <t>25.07.2024 Auftrag an Siemens Energy; 12.05.2026 Bilfinger-Folgeauftrag</t>
  </si>
  <si>
    <t>BINDENDER_VERTRAG_WERT_OFFEN</t>
  </si>
  <si>
    <t>Neuer Lieferauftrag 2026, Ursprung des Gesamtprojekts 2024.</t>
  </si>
  <si>
    <t>https://www.ewe.com/de/media-center/pressemitteilungen/2026/05/ewe-vergibt-groauftrag-an-bilfinger-ewe-ag</t>
  </si>
  <si>
    <t>https://www.ewe.com/de/media-center/pressemitteilungen/2024/07/energieversorger-ewe-vergibt-auftrag-fr-wasserstoffgroprojekt-in-norddeutschland-an-siemens-energy</t>
  </si>
  <si>
    <t>P027</t>
  </si>
  <si>
    <t>FIEGE</t>
  </si>
  <si>
    <t>FIEGE Logistikzentrum Hamminkeln</t>
  </si>
  <si>
    <t>05.09.2025 Erstbeleg</t>
  </si>
  <si>
    <t>05.09.2025 Projektmeldung / Baustart</t>
  </si>
  <si>
    <t>BAU_WERT_OFFEN</t>
  </si>
  <si>
    <t>Bau 2025-2026; internes Planungsdatum nicht verifizierbar.</t>
  </si>
  <si>
    <t>https://www.fiege.com/de/newsroom/fiege-errichtet-neues-logistikzentrum-hamminkeln</t>
  </si>
  <si>
    <t>P028</t>
  </si>
  <si>
    <t>FIEGE Logistikzentrum Hessisch Lichtenau</t>
  </si>
  <si>
    <t>2019/2021</t>
  </si>
  <si>
    <t>Grundstueck 2019 / Baurecht 2021; Baustart 2025</t>
  </si>
  <si>
    <t>Frueher Standortentscheid belegt, Umsetzung erst 2025.</t>
  </si>
  <si>
    <t>https://www.fiege.com/de/newsroom/fiege-errichtet-neues-logistikzentrum-hessisch-lichtenau</t>
  </si>
  <si>
    <t>https://www.hna.de/lokales/witzenhausen/hessisch-lichtenau-ort62262/hessisch-lichtenau-fiege-investiert-millionen-in-neues-logistikzentrum-in-94049079.html</t>
  </si>
  <si>
    <t>P029</t>
  </si>
  <si>
    <t>GlobalFoundries</t>
  </si>
  <si>
    <t>GlobalFoundries SPRINT Dresden</t>
  </si>
  <si>
    <t>28.10.2025 Erstbeleg</t>
  </si>
  <si>
    <t>28.10.2025 offizielle Neuankuendigung</t>
  </si>
  <si>
    <t>BAUPROGRAMM</t>
  </si>
  <si>
    <t>Gleicher Fab-Standort existiert vor M4G; SPRINT als gesondertes Erweiterungsprojekt 2025 angekuendigt.</t>
  </si>
  <si>
    <t>https://gf.com/de/news-and-events/news/globalfoundries-plans-billion-euro-investment-to-expand-chip-manufacturing-in-germany/</t>
  </si>
  <si>
    <t>P030</t>
  </si>
  <si>
    <t>Google Deutschland</t>
  </si>
  <si>
    <t>Google Rechenzentrumsprogramm Deutschland bis 2029</t>
  </si>
  <si>
    <t>11.11.2025 neue Programmansage</t>
  </si>
  <si>
    <t>11.11.2025 neu kommuniziert</t>
  </si>
  <si>
    <t>PROJEKTPLAN</t>
  </si>
  <si>
    <t>Umfasst Hanau-Erweiterung und Dietzenbach; 2021er 1-Mrd.-Programm beachten; nicht mit Standort-Unterprojekten addieren.</t>
  </si>
  <si>
    <t>https://blog.google/intl/de-de/unternehmen/engagement/google-investiert-milliarden-in-deutschlands-digitale-zukunft/</t>
  </si>
  <si>
    <t>P031</t>
  </si>
  <si>
    <t>Google Hanau urspruengliches Rechenzentrum</t>
  </si>
  <si>
    <t>31.08.2021</t>
  </si>
  <si>
    <t>31.08.2021 Investitionsplan; 06.10.2023 Inbetriebnahme</t>
  </si>
  <si>
    <t>Bestandsanlage klar vor 2025; nicht mit neuem Hanau-Erweiterungsabschnitt verwechseln.</t>
  </si>
  <si>
    <t>https://blog.google/intl/de-de/unternehmen/engagement/google-investiert-in-deutschlands-digitale-zukunft/</t>
  </si>
  <si>
    <t>P032</t>
  </si>
  <si>
    <t>Google Hanau Erweiterung Rechenzentrum</t>
  </si>
  <si>
    <t>11.11.2025 Erstbeleg der Erweiterung</t>
  </si>
  <si>
    <t>11.11.2025 Investitionsprogramm; 28.04.2026 Spatenstich Erweiterung</t>
  </si>
  <si>
    <t>Investitionsvolumen im gemeinsamen 5,5-Mrd.-Programm enthalten; keine eigene Eurosumme.</t>
  </si>
  <si>
    <t>https://digitales.hessen.de/presse/spatenstich-google-rechenzentrum-in-hanau</t>
  </si>
  <si>
    <t>P033</t>
  </si>
  <si>
    <t>Google neues Rechenzentrum Dietzenbach</t>
  </si>
  <si>
    <t>11.11.2025</t>
  </si>
  <si>
    <t>11.11.2025 neues Bauprogramm / Standort benannt</t>
  </si>
  <si>
    <t>Teil des 5,5-Mrd.-Programms; separater EUR-Wert nicht isoliert.</t>
  </si>
  <si>
    <t>P034</t>
  </si>
  <si>
    <t>Henkel</t>
  </si>
  <si>
    <t>Henkel Hochregallager Duesseldorf</t>
  </si>
  <si>
    <t>29.05.2024</t>
  </si>
  <si>
    <t>29.05.2024 Baustart und 44-Mio-Ansage; 08.06.2026 45 Mio Schlusswert</t>
  </si>
  <si>
    <t>ALT_PROJEKT_REALISIERT</t>
  </si>
  <si>
    <t>Wert 44 -&gt; 45 Mio aktualisiert, NICHT als zweites Projekt.</t>
  </si>
  <si>
    <t>https://www.henkel.de/presse-und-medien/presseinformationen-und-pressemappen/2024-05-29-henkel-erweitert-hochregallager-in-duesseldorf-1962396</t>
  </si>
  <si>
    <t>https://www.henkel.de/presse-und-medien/presseinformationen-und-pressemappen/2026-06-08-45-millionen-investition-am-standort-duesseldorf-henkel-eroeffnet-erweitertes-hochregallager-2165258</t>
  </si>
  <si>
    <t>P035</t>
  </si>
  <si>
    <t>HENSOLDT</t>
  </si>
  <si>
    <t>HENSOLDT Optronics Campus Oberkochen</t>
  </si>
  <si>
    <t>28.03.2023</t>
  </si>
  <si>
    <t>28.03.2023 Baubeginn</t>
  </si>
  <si>
    <t>REALISIERTER_ALTBAU</t>
  </si>
  <si>
    <t>https://www.hensoldt.net/news/next-generation-defence-federal-minister-of-defence-pistorius-opens-new-hensoldt-campus-in-oberkochen</t>
  </si>
  <si>
    <t>P036</t>
  </si>
  <si>
    <t>Herrenknecht</t>
  </si>
  <si>
    <t>Herrenknecht F&amp;E-Gebaeude Schwanau</t>
  </si>
  <si>
    <t>09.01.2026 Erstbeleg</t>
  </si>
  <si>
    <t>09.01.2026 Unternehmensmeldung</t>
  </si>
  <si>
    <t>NEUBAU_WERT_UNBEKANNT</t>
  </si>
  <si>
    <t>Interne Erstentscheidung / konkrete Baukosten unbekannt.</t>
  </si>
  <si>
    <t>https://www.herrenknecht.com/de/newsroom/pressemitteilungdetail/herrenknecht-investiert-in-zukunft-neues-gebaeude-fuer-forschung-und-entwicklung/</t>
  </si>
  <si>
    <t>P037</t>
  </si>
  <si>
    <t>Infineon Technologies</t>
  </si>
  <si>
    <t>Infineon Smart Power Fab Dresden</t>
  </si>
  <si>
    <t>16.02.2023</t>
  </si>
  <si>
    <t>2023 Projektbeschluss; Baugenehmigung 30.05.2024; finaler Foerderentscheid 08.05.2025</t>
  </si>
  <si>
    <t>https://www.infineon.com/de/press-release/2024/infxx202405-109</t>
  </si>
  <si>
    <t>https://www.infineon.com/press-release/2025/INFXX202505-100</t>
  </si>
  <si>
    <t>P038</t>
  </si>
  <si>
    <t>Isar Aerospace</t>
  </si>
  <si>
    <t>Isar Aerospace Raketenfabrik Parsdorf</t>
  </si>
  <si>
    <t>2024-26 Ausbau im Altregister, fruehe Entscheidungsquelle nicht datierbar</t>
  </si>
  <si>
    <t>BAU_IM_GANGE_WERT_OFFEN</t>
  </si>
  <si>
    <t>Baubeginn und Genehmigung wuerden fuer strenge Klassifizierung gebraucht.</t>
  </si>
  <si>
    <t>https://isaraerospace.com/press/isar-aerospace-secures-eur-270m-to-provide-sovereign-space-capabilities-globally</t>
  </si>
  <si>
    <t>P039</t>
  </si>
  <si>
    <t>KION GROUP</t>
  </si>
  <si>
    <t>KION Regional Distribution Center Kahl</t>
  </si>
  <si>
    <t>Mitte 2025</t>
  </si>
  <si>
    <t>Vor 21.07.2025 bereits in Betrieb</t>
  </si>
  <si>
    <t>https://reports.kiongroup.com/2025/ar/management-report/report-on-the-economic-position/financial-position-and-financial-performance/financial-position.html</t>
  </si>
  <si>
    <t>P040</t>
  </si>
  <si>
    <t>Knorr-Bremse</t>
  </si>
  <si>
    <t>Knorr-Bremse Werk Aldersbach Erweiterung</t>
  </si>
  <si>
    <t>11.07.2025</t>
  </si>
  <si>
    <t>11.07.2025 Spatenstich</t>
  </si>
  <si>
    <t>ALT_BAUBUDGET</t>
  </si>
  <si>
    <t>https://newsroom.knorr-bremse.com/en/knorr-bremses-largest-european-truck-plant-to-be-expanded/</t>
  </si>
  <si>
    <t>P041</t>
  </si>
  <si>
    <t>Mercedes-Benz Group</t>
  </si>
  <si>
    <t>Mercedes-Benz Rastatt Halle 4.1 Umbau</t>
  </si>
  <si>
    <t>17.09.2026 Erstbeleg</t>
  </si>
  <si>
    <t>17.09.2026 erstmaliger eigener Umbauplan genannt</t>
  </si>
  <si>
    <t>NEUER_PLAN_WERTSPANNE</t>
  </si>
  <si>
    <t>Nur niedriger dreistelliger Millionenbetrag; mangels exakter Summe kein EUR-Zellwert.</t>
  </si>
  <si>
    <t>https://group.mercedes-benz.com/unternehmen/produktion/produktionsnetzwerk/produktionsstart-gla-rastatt.html</t>
  </si>
  <si>
    <t>P042</t>
  </si>
  <si>
    <t>Microsoft Deutschland</t>
  </si>
  <si>
    <t>Microsoft KI/Cloud Deutschlandsprogramm</t>
  </si>
  <si>
    <t>15.02.2024</t>
  </si>
  <si>
    <t>15.02.2024 Ankuendigung</t>
  </si>
  <si>
    <t>Plan</t>
  </si>
  <si>
    <t>https://news.microsoft.com/de-de/fit-fuer-das-ki-zeitalter-microsoft-investiert-32-milliarden-euro-um-ki-infrastruktur-und-cloud-kapazitaeten-in-deutschland-mehr-als-zu-verdoppeln-sowie-fachkraefte-zu-qualifizieren/</t>
  </si>
  <si>
    <t>P043</t>
  </si>
  <si>
    <t>MUNK Group</t>
  </si>
  <si>
    <t>MUNK Kundenzentrum Guenzburg</t>
  </si>
  <si>
    <t>Juni 2025</t>
  </si>
  <si>
    <t>Juni 2025 eroeffnet</t>
  </si>
  <si>
    <t>ALT_REALISIERUNG_WERT_OFFEN</t>
  </si>
  <si>
    <t>https://www.munk-group.com/de/unternehmen/ueber-uns/geschichte</t>
  </si>
  <si>
    <t>P044</t>
  </si>
  <si>
    <t>NTT DATA</t>
  </si>
  <si>
    <t>NTT Data Center Berlin (HOCHTIEF Bauauftrag)</t>
  </si>
  <si>
    <t>07.07.2026 Vertragsdatum</t>
  </si>
  <si>
    <t>07.07.2026 Bauvertrag bekannt</t>
  </si>
  <si>
    <t>UNTERZEICHNETER_BAUVERTRAG_WERTSPANNE</t>
  </si>
  <si>
    <t>Mehrere Hundert Mio Euro Vertrag, nicht exakt beziffert; ob Projekt vor 2025 beschlossen unbekannt.</t>
  </si>
  <si>
    <t>https://www.hochtief-infrastructure.de/aktuelles-medien/pressemitteilung/hochtief-erhaelt-auftrag-zum-bau-eines-rechenzentrums-fuer-ntt-in-berlin</t>
  </si>
  <si>
    <t>P045</t>
  </si>
  <si>
    <t>RENK</t>
  </si>
  <si>
    <t>RENK Deutschland Innovations-/Kapazitaetsprogramm</t>
  </si>
  <si>
    <t>14.01.2026 Erstbeleg</t>
  </si>
  <si>
    <t>14.01.2026 neue Zusage zur Initiative</t>
  </si>
  <si>
    <t>bis zu</t>
  </si>
  <si>
    <t>NEUE_ZUSAGE</t>
  </si>
  <si>
    <t>BIS ZU 325 Mio bis 2028; kein Einzelfabrikbudget, umfasst Zukunftsausgaben.</t>
  </si>
  <si>
    <t>https://www.renk.com/de/newsroom/news/press-releases/2026/renk-group-engagiert-sich-fuer-eine-sichere-zukunft-und-einen-starken-wirtschaftsstandort-deutschland</t>
  </si>
  <si>
    <t>P046</t>
  </si>
  <si>
    <t>Rheinmetall</t>
  </si>
  <si>
    <t>Rheinmetall Munitionsfabrik Unterluess</t>
  </si>
  <si>
    <t>Februar 2024</t>
  </si>
  <si>
    <t>2024 Baubeginn, 2025 Eroeffnung</t>
  </si>
  <si>
    <t>ALT_REALISIERT</t>
  </si>
  <si>
    <t>https://www.rheinmetall.com/de/media/news-watch/news/2025/09/2025-09-05-werkseroeffnung-in-unterluess</t>
  </si>
  <si>
    <t>P047</t>
  </si>
  <si>
    <t>Roche</t>
  </si>
  <si>
    <t>Roche Diagnostik-Innovationszentrum Penzberg</t>
  </si>
  <si>
    <t>Februar 2022</t>
  </si>
  <si>
    <t>Februar 2022 Baubeginn, Eroeffnung Feb2026</t>
  </si>
  <si>
    <t>https://www.roche.de/presse/news/roche-eroeffnet-neues-hightech-innovationszentrum-fuer-300-millionen-euro-in-bayern</t>
  </si>
  <si>
    <t>P048</t>
  </si>
  <si>
    <t>Roche Diagnostik-Produktionszentrum Penzberg</t>
  </si>
  <si>
    <t>30.10.2023</t>
  </si>
  <si>
    <t>30.10.2023 Bauantrag, 28.11.2024 Grundsteinlegung</t>
  </si>
  <si>
    <t>mehr als</t>
  </si>
  <si>
    <t>ALT_PROJEKTBUDGET</t>
  </si>
  <si>
    <t>https://www.roche.de/presse/news/roche-stellt-bei-der-stadt-penzberg-bauantrag-fuer-neues-diagnostik-produktionszentrum</t>
  </si>
  <si>
    <t>P049</t>
  </si>
  <si>
    <t>Rock Tech Lithium</t>
  </si>
  <si>
    <t>Rock Tech Lithium Konverter Guben</t>
  </si>
  <si>
    <t>2022</t>
  </si>
  <si>
    <t>2022 Genehmigungsverfahren/Bau- und Finanzplan; Budget 2025 revidiert</t>
  </si>
  <si>
    <t>UNFINANZIERTER_PLAN</t>
  </si>
  <si>
    <t>680 Mio korrigiertes Zukunfts-CAPEX aus Okt2025 eines schon 2022 geplanten Projekts.</t>
  </si>
  <si>
    <t>https://rocktechlithium.com/de/news-press-2/</t>
  </si>
  <si>
    <t>P050</t>
  </si>
  <si>
    <t>SAMSON</t>
  </si>
  <si>
    <t>SAMSON Fabrik Offenbach</t>
  </si>
  <si>
    <t>2023</t>
  </si>
  <si>
    <t>Baubeginn 2023</t>
  </si>
  <si>
    <t>https://www.samson.de/de/unternehmen/</t>
  </si>
  <si>
    <t>P051</t>
  </si>
  <si>
    <t>SCHWENK</t>
  </si>
  <si>
    <t>SCHWENK Mehrkammermischsilo Allmendingen</t>
  </si>
  <si>
    <t>21.03.2026 Erstbeleg</t>
  </si>
  <si>
    <t>Baustart Ende 2025; 21.03.2026 offizielle Projektmeldung</t>
  </si>
  <si>
    <t>NEUBAU_IM_GANGE_BUDGET</t>
  </si>
  <si>
    <t>Vor Juli 2025 gefasster interner Beschluss nicht ausschliessbar.</t>
  </si>
  <si>
    <t>https://www.schwenk.de/baustart-der-ersten-gleitbauphase-werk-allmendingen-erreicht-naechsten-meilenstein-beim-bau-des-mehrkammermischsilos-mit-3-stahlverladesilos/</t>
  </si>
  <si>
    <t>P052</t>
  </si>
  <si>
    <t>SHS – Stahl-Holding-Saar</t>
  </si>
  <si>
    <t>Power4Steel SHS Direktreduktion Saarland</t>
  </si>
  <si>
    <t>Projektentwicklung laut Unternehmensangaben seit 2022; Sep2025 Finanzierung</t>
  </si>
  <si>
    <t>FINANZIERUNG</t>
  </si>
  <si>
    <t>1,7 Mrd. Euro aus 2025 sind Fremdmittel, kein neues Projektbudget.</t>
  </si>
  <si>
    <t>https://www.stahl-holding-saar.de/shs/de/presse/pressemitteilungen/naechster-meilenstein-auf-dem-weg-zur-klimaneutralen-stahlproduktion-1-7-milliarden-euro-finanzierung-fuer-power4steel-erfolgreich-abgeschlossen-118229.shtml</t>
  </si>
  <si>
    <t>P053</t>
  </si>
  <si>
    <t>Siemens</t>
  </si>
  <si>
    <t>Siemens Zukunftsfabrik Amberg</t>
  </si>
  <si>
    <t>04.03.2026 Erstbeleg</t>
  </si>
  <si>
    <t>04.03.2026 neue Fabrik bekanntgegeben</t>
  </si>
  <si>
    <t>NEUER_BAUPLAN</t>
  </si>
  <si>
    <t>Mehr als 200 Mio Budget; keine isolierten Cashzahlungen.</t>
  </si>
  <si>
    <t>https://press.siemens.com/global/de/pressemitteilung/siemens-errichtet-digitale-zukunftsfabrik-amberg</t>
  </si>
  <si>
    <t>P054</t>
  </si>
  <si>
    <t>Siemens Frankfurt / Offenbach Werksausbau</t>
  </si>
  <si>
    <t>01.07.2026 Erstbeleg</t>
  </si>
  <si>
    <t>01.07.2026 neue Standorte/Programm kommuniziert</t>
  </si>
  <si>
    <t>Ein gemeinsames Investitionsprogramm zweier Staedte, nicht mehrfach zaehlen.</t>
  </si>
  <si>
    <t>https://press.siemens.com/global/de/pressemitteilung/siemens-investiert-300-millionen-euro-deutschland-und-schafft-700-arbeitsplaetze</t>
  </si>
  <si>
    <t>P055</t>
  </si>
  <si>
    <t>Siemens Technology Campus Erlangen</t>
  </si>
  <si>
    <t>13.07.2023</t>
  </si>
  <si>
    <t>13.07.2023 erstmals angekuendigt</t>
  </si>
  <si>
    <t>ALT_PROJEKT</t>
  </si>
  <si>
    <t>https://press.siemens.com/global/de/</t>
  </si>
  <si>
    <t>P056</t>
  </si>
  <si>
    <t>Siemens Energy</t>
  </si>
  <si>
    <t>Siemens Energy Transformatoren-Werksausbau Nuernberg</t>
  </si>
  <si>
    <t>05.09.2025 Grundsteinlegung und Budget-Presse</t>
  </si>
  <si>
    <t>REALER_NEUBAU_BUDGET</t>
  </si>
  <si>
    <t>Interner Investitionsbeschluss muss vor dem Grundstein liegen; sein genaues Datum ist nicht belegt.</t>
  </si>
  <si>
    <t>https://www.siemens-energy.com/de/de/home/press-releases/siemens-energy-invests--220-million.html</t>
  </si>
  <si>
    <t>P057</t>
  </si>
  <si>
    <t>Siemens Energy Konverterfabrik Nuernberg</t>
  </si>
  <si>
    <t>2024 erstmals angekuendigt</t>
  </si>
  <si>
    <t>P058</t>
  </si>
  <si>
    <t>Siemens Healthineers</t>
  </si>
  <si>
    <t>Siemens Healthineers Kemnath Montage-/Fertigungshalle</t>
  </si>
  <si>
    <t>15.07.2026 Erstbeleg</t>
  </si>
  <si>
    <t>15.07.2026 Grundsteinlegung; 2022er 60-Mio-Programm fuer andere Bauabschnitte</t>
  </si>
  <si>
    <t>Neues 70-Mio-Hallenvorhaben separat vom alten 60-Mio-Programm abgrenzen.</t>
  </si>
  <si>
    <t>https://www.siemens-healthineers.com/deu/press/releases/kemnath</t>
  </si>
  <si>
    <t>https://www.siemens-healthineers.com/deu/press/releases/kemnathinvest</t>
  </si>
  <si>
    <t>P059</t>
  </si>
  <si>
    <t>Siemens Healthineers Forchheim Sensor-Fabrik</t>
  </si>
  <si>
    <t>24.05.2023</t>
  </si>
  <si>
    <t>24.05.2023 urspruenglich 80 Mio; 2026 Endwert ca. 100 Mio</t>
  </si>
  <si>
    <t>Aktualisierter 2026er Wert desselben Altprojekts; nicht 80+100 addieren.</t>
  </si>
  <si>
    <t>https://www.siemens-healthineers.com/deu/press/releases/fab</t>
  </si>
  <si>
    <t>https://www.siemens-healthineers.com/deu/press/releases/sensorfab</t>
  </si>
  <si>
    <t>P060</t>
  </si>
  <si>
    <t>Siemens Healthineers High Energy Photonics Forchheim</t>
  </si>
  <si>
    <t>11.02.2019</t>
  </si>
  <si>
    <t>11.02.2019 freigegeben, Fabrik 2023 fertigestellt</t>
  </si>
  <si>
    <t>Bestandsprojekt und bereits vor Initiativbeginn beendet.</t>
  </si>
  <si>
    <t>https://www.siemens-healthineers.com/deu/press/releases/pr-20190131006shs.html</t>
  </si>
  <si>
    <t>P061</t>
  </si>
  <si>
    <t>STARK</t>
  </si>
  <si>
    <t>STARK/Raab Karcher Darmstadt Neubau</t>
  </si>
  <si>
    <t>15.10.2026 Erstbeleg</t>
  </si>
  <si>
    <t>15.10.2026 Spatenstich</t>
  </si>
  <si>
    <t>NEUER_BAUAUFTRAG_WERT_OFFEN</t>
  </si>
  <si>
    <t>Frueheres internes Planungsdatum unbekannt.</t>
  </si>
  <si>
    <t>https://www.stark-deutschland.de/presse/startschuss-fuer-spatenstich-bei-raab-karcher-in-darmstadt-startschuss-fuer-neubau-und-modernisierung-am-standortund-modernisierung-am-standort/</t>
  </si>
  <si>
    <t>P062</t>
  </si>
  <si>
    <t>Stellantis</t>
  </si>
  <si>
    <t>Stellantis/Opel deutsches Investitionsprogramm bis 2030</t>
  </si>
  <si>
    <t>08.06.2026 Neuansage</t>
  </si>
  <si>
    <t>08.06.2026 Investitionen mehr als 1 Mrd. DE</t>
  </si>
  <si>
    <t>BUDGET_DE_NICHT_ADD</t>
  </si>
  <si>
    <t>Mindestwert, aeltere Campusentscheidung und weitere Modelle im Programm; selbst kein seperates spezifisches Projekt.</t>
  </si>
  <si>
    <t>https://www.media.stellantis.com/de-de/corporate/press/naechste-opel-astra-generation-wird-in-ruesselsheim-entworfen-entwickelt-und-gebaut-08062026</t>
  </si>
  <si>
    <t>P063</t>
  </si>
  <si>
    <t>Stellantis/Opel grEEn-campus Rüsselsheim mit VGP</t>
  </si>
  <si>
    <t>02.07.2025</t>
  </si>
  <si>
    <t>02.07.2025 Baugenehmigung VGP</t>
  </si>
  <si>
    <t>ALT_PROJEKT_PARTNERINVEST_NICHT_ADD</t>
  </si>
  <si>
    <t>VGP als Immobilienentwickler, private VGP-Ausgaben nicht als Opel CAPEX ansetzen.</t>
  </si>
  <si>
    <t>https://www.media.stellantis.com/de-de/corporate/press/opel-feiert-richtfest-der-neuen-globalen-opel-zentrale-und-zentrale-von-stellantis-germany-in-ruesselsheim-02092026</t>
  </si>
  <si>
    <t>P064</t>
  </si>
  <si>
    <t>Symrise</t>
  </si>
  <si>
    <t>Symrise Logistikzentrum Holzminden Phase 2</t>
  </si>
  <si>
    <t>21.05.2026 Erstbeleg</t>
  </si>
  <si>
    <t>21.05.2026 Spatenstich und spezifisches Budget</t>
  </si>
  <si>
    <t>BAUBEGINN_PROJEKTBUDGET</t>
  </si>
  <si>
    <t>Neuer Bauabschnitt eines bestehenden Logistik-Standorts; Erstentscheidung nicht oeffentlich datiert.</t>
  </si>
  <si>
    <t>https://www.symrise.com/newsroom/article/symrise-breaks-ground-on-the-second-phase-of-construction-for-its-logistics-center-in-holzminden/</t>
  </si>
  <si>
    <t>P065</t>
  </si>
  <si>
    <t>Symrise Ausbildungszentrum Holzminden</t>
  </si>
  <si>
    <t>2022 Planung; 19.10.2026 eroefnet</t>
  </si>
  <si>
    <t>REALISIERTES_ALT_PROJEKT_KEIN_CASH_NACHWEIS</t>
  </si>
  <si>
    <t>1,7 Mio investiert als Gesamtprojekt, nicht 2026er Barabfluss.</t>
  </si>
  <si>
    <t>https://www.symrise.com/de/newsroom/artikel/raum-fuer-zukunft-symrise-eroeffnet-neues-ausbildungszentrum-in-holzminden/</t>
  </si>
  <si>
    <t>P066</t>
  </si>
  <si>
    <t>TenneT</t>
  </si>
  <si>
    <t>TenneT deutsches Uebertragungsnetz / SuedLink etc.</t>
  </si>
  <si>
    <t>vor 2025</t>
  </si>
  <si>
    <t>Ausbaukorridore vor Initiative geplant</t>
  </si>
  <si>
    <t>BILANZ_DE</t>
  </si>
  <si>
    <t>Jaehrliche HGB-Werte sind kein einzelner neuer Projektbeschluss.</t>
  </si>
  <si>
    <t>https://www.tennet-ir.eu/de/news/tennet-germany-setzt-wachstumskurs-im-ersten-halbjahr-2026-fort/8b65769d-1d2b-46e6-a211-3cb0c60578d0</t>
  </si>
  <si>
    <t>P067</t>
  </si>
  <si>
    <t>terralayr</t>
  </si>
  <si>
    <t>terralayr neun Batteriespeicheranlagen</t>
  </si>
  <si>
    <t>Jan 2026 60 Mio Finanzierung/Projektportfolio</t>
  </si>
  <si>
    <t>FINANZIERUNG_NICHT_CAPEX</t>
  </si>
  <si>
    <t>EUR60 Mio Kredit ist nicht Projektbudget und sagt nichts ueber fruehere Projektfreigaben.</t>
  </si>
  <si>
    <t>https://www.trlyr.com/insights/terralayr-reaches-financial-close-on-a-60-million-bess-portfolio-financing/</t>
  </si>
  <si>
    <t>P068</t>
  </si>
  <si>
    <t>thyssenkrupp</t>
  </si>
  <si>
    <t>thyssenkrupp Steel Direktreduktionsanlage Duisburg</t>
  </si>
  <si>
    <t>01.03.2023</t>
  </si>
  <si>
    <t>01.03.2023 Anlagenauftrag an SMS</t>
  </si>
  <si>
    <t>ALT_UNTERSCHRIEBENER_ANLAGENVERTRAG</t>
  </si>
  <si>
    <t>1,8 Mrd. bereits 2023 beauftragte Anlagenleistung.</t>
  </si>
  <si>
    <t>https://www.thyssenkrupp-steel.com/de/newsroom/pressemitteilungen/thyssenkrupp-steel-vergibt-milliardenauftrag-fuer-direktreduktionsanlage-an-sms-group.html</t>
  </si>
  <si>
    <t>P069</t>
  </si>
  <si>
    <t>United Internet</t>
  </si>
  <si>
    <t>1&amp;1 Mobilfunknetz / Glasfaser Ausbaugruppe</t>
  </si>
  <si>
    <t>Ausbau vor 2025 begonnen</t>
  </si>
  <si>
    <t>CASH_GLOBAL_NICHT_DE</t>
  </si>
  <si>
    <t>Eltern/Tochter Cash aus H1 2026 nicht als neue Projektfreigabe behandeln.</t>
  </si>
  <si>
    <t>https://unternehmen.1und1.de/corporate-news/2026/1-1-mit-halbjahreszahlen-prognose-2026-bestaetigt</t>
  </si>
  <si>
    <t>P070</t>
  </si>
  <si>
    <t>Vantage Towers</t>
  </si>
  <si>
    <t>Vantage Towers Mastenbau Deutschland</t>
  </si>
  <si>
    <t>Mehrjaehriges BTS-Programm vor 2025</t>
  </si>
  <si>
    <t>ECHTER_BAU_OHNE_EURO_CAPEX</t>
  </si>
  <si>
    <t>Moegliche Ueberschneidung Vodafone.</t>
  </si>
  <si>
    <t>https://financialfilings.com/filings/vantage-towers-ag/annual-report/2026/67705634/</t>
  </si>
  <si>
    <t>P071</t>
  </si>
  <si>
    <t>Vodafone</t>
  </si>
  <si>
    <t>Vodafone Netzmodernisierung Deutschland</t>
  </si>
  <si>
    <t>Bestehendes Netzprogramm vor 2025</t>
  </si>
  <si>
    <t>BILANZ_DE_ABGELEITET</t>
  </si>
  <si>
    <t>Keine Einzelfreigabe anhand der H2FY26 Capital Additions.</t>
  </si>
  <si>
    <t>https://www.investegate.co.uk/index.php/announcement/rns/vodafone-group--vod/vodafone-group-h1-fy26-results/9224986</t>
  </si>
  <si>
    <t>147 UNTERNEHMEN | STICHTAGSPROFIL</t>
  </si>
  <si>
    <t>Alle 147 Mitglieder. Die Anzahl klassifizierter Einzelprojekte bezieht sich nur auf den transparent belegten projektbezogenen Ausschnitt; Unternehmen ohne Projektbeleg sind NICHT gleich Nullinvestition.</t>
  </si>
  <si>
    <t>Nr.</t>
  </si>
  <si>
    <t>Projekte vor Stichtag</t>
  </si>
  <si>
    <t>Erstbeleg nach Stichtag</t>
  </si>
  <si>
    <t>Datierung offen</t>
  </si>
  <si>
    <t>Programme/Rahmen</t>
  </si>
  <si>
    <t>In Studie gepruefte Projekte</t>
  </si>
  <si>
    <t>Status pro Firma</t>
  </si>
  <si>
    <t>Angekündigte Einzelprojekt-Budgets EUR Mio</t>
  </si>
  <si>
    <t>Quellenstatus</t>
  </si>
  <si>
    <t>Projekt-IDs</t>
  </si>
  <si>
    <t>T1 nachgeprueft</t>
  </si>
  <si>
    <t>T1 eigene Projekte</t>
  </si>
  <si>
    <t>T1 vor</t>
  </si>
  <si>
    <t>T1 Erstbeleg nachher (kein Neuheitsbeweis)</t>
  </si>
  <si>
    <t>T1 Pruefgrenze</t>
  </si>
  <si>
    <t>T1 Quellenstand</t>
  </si>
  <si>
    <t>T1 Relevante Projekte 2025-28</t>
  </si>
  <si>
    <t>Davon alt</t>
  </si>
  <si>
    <t>KEIN ISOLIERTES EINZELPROJEKT im Quellenregister</t>
  </si>
  <si>
    <t>PRIMAER: KONSOLIDIERTER ABSCHLUSS + H1</t>
  </si>
  <si>
    <t>T1 neue Einzelpruefung</t>
  </si>
  <si>
    <t>Weitere bisher unbekannte Projekte moeglich</t>
  </si>
  <si>
    <t>Netz- und Cashflowberichte: SuedOstLink seit vor 2025; keine genaue Cash-Zuweisung je Projekt.</t>
  </si>
  <si>
    <t>Advent International</t>
  </si>
  <si>
    <t>BELEGLÜCKE: PRIVATER FONDS</t>
  </si>
  <si>
    <t>FNZ-Verkauf 04.08.2026 vereinbart; kein Bauprojekt oder operativer DE-Sachanlagen-Cashflow.</t>
  </si>
  <si>
    <t>Airbus</t>
  </si>
  <si>
    <t>PRIMAER: IFRS FY + H1</t>
  </si>
  <si>
    <t>Augsburg RCT Spatenstich 20.07.2023 (zuvor falsch als 2025 erstbelegt). AHD Donauwoerth H0 intern Ende 2024 genehmigt (61 Mio); C7/F5 im FY2024-Bericht.</t>
  </si>
  <si>
    <t>Allianz</t>
  </si>
  <si>
    <t>PRIMAER: GJ + H1</t>
  </si>
  <si>
    <t>Allianz FY25/H1 2026 Konzern-Cashflows nicht DE zuordenbar; Wertpapier-/Immobilienanlagen nicht Fabrik-CAPEX.</t>
  </si>
  <si>
    <t>Allisa Software</t>
  </si>
  <si>
    <t>BELEGLÜCKE: KLEINUNTERNEHMEN</t>
  </si>
  <si>
    <t>Unternehmensseite/Handelsregister sichtbar; keine projektgenaue datierbare Deutschland-Ausgabe verifiziert.</t>
  </si>
  <si>
    <t>Alois-Müller-Gruppe</t>
  </si>
  <si>
    <t>PRIMAER: NACHHALTIGKEIT, CAPEX OFFEN</t>
  </si>
  <si>
    <t>Kundenbauauftraege sind KEINE eigenen Anlageninvestitionen; GreenTech Hub Benningen 21.07.2025 als JV eroeffnet, 2024 errichtet, Anteilswert unbekannt.</t>
  </si>
  <si>
    <t>Altor Equity Partners</t>
  </si>
  <si>
    <t>Portfolio und Fondsinvestitionen kein Beleg fuer neue eigene deutsche Anlagen.</t>
  </si>
  <si>
    <t>PRIMAER: PRESSE; KEIN DE-CASHCAPEX</t>
  </si>
  <si>
    <t>P002, P003</t>
  </si>
  <si>
    <t>AWS 8.8+7.8 Mrd bereits 2024; 2027 16 Mrd umfasst 4.8 Mrd AWS Frankfurt, kein reines Cash-CAPEX.</t>
  </si>
  <si>
    <t>NUR VOR-STICHTAG BELEGTE PROJEKTE</t>
  </si>
  <si>
    <t>PRIMAER: HGB FY + H1 + VERTRAG</t>
  </si>
  <si>
    <t>Rhein-Main-Link seit 2024 und Korridor B seit 2021; Kabelauftrag 2 Mrd plus separat Tunnelbau 0.3 Mrd in 2026.</t>
  </si>
  <si>
    <t>Apollo Global Management</t>
  </si>
  <si>
    <t>PRIMAER: FINANZTRANSAKTION BELEGT</t>
  </si>
  <si>
    <t>Apollo-Amprion und Bayer-KKR-Beteiligungen keine neuen deutschen eigenen Sachanlagen, keine Doppelsummen.</t>
  </si>
  <si>
    <t>Ardian</t>
  </si>
  <si>
    <t>PRIMAER: ABGESCHLOSSENER ERWERB OHNE PREIS</t>
  </si>
  <si>
    <t>Sachsener 132-MW-Windprojektpipeline 2026 erworben; Erwerb nicht gleich Errichtung von Windparks.</t>
  </si>
  <si>
    <t>Aroundtown</t>
  </si>
  <si>
    <t>PRIMAER: JAHRES-/Q1-BERICHT</t>
  </si>
  <si>
    <t>75 Mio Kauf bestehender Wohnungen 2026; Konzern-CAPEX von Ausland/Neubau nicht projektgenau trennbar.</t>
  </si>
  <si>
    <t>Axel Springer</t>
  </si>
  <si>
    <t>BELEGLÜCKE: PRIVAT</t>
  </si>
  <si>
    <t>Medienhaus: Umsatzmitteilungen kein vollstaendiger DE-Cashflow; keine konkrete neue Anlageninvestition beziffert.</t>
  </si>
  <si>
    <t>Bain Capital</t>
  </si>
  <si>
    <t>Bain Capital Fonds-Beteiligungskatalog ohne verifizierbaren Bauvertrag eigene Anlage in Deutschland.</t>
  </si>
  <si>
    <t>BASF Duesseldorf Holthausen 2023 beschlossen (2026 eingeweiht), neben BioHub, Menthol/Linalool, Spezialschwefelsaeure und FY2024-Investitionen; bei anderen FY2025-Listungen fehlen Vorentscheidungen.</t>
  </si>
  <si>
    <t>ERSTENTSCHEID UNGEKLÄRT</t>
  </si>
  <si>
    <t>PRIMAER: FY + H1 + FINANZVERTRAG</t>
  </si>
  <si>
    <t>P006, P007, P008</t>
  </si>
  <si>
    <t>Monheim 220 Mio 2023 und 91 Mio in 2025 Teilzahlung; Dormagen 32 Mio und Leverkusen 30 Mio fuer GJ2025 nicht datierbar.</t>
  </si>
  <si>
    <t>Leipzig Produktion und Logistik sowie Hamburg HQ/Innovation; keine der vier Erstentscheidungen ab Juli 2025.</t>
  </si>
  <si>
    <t>Belden</t>
  </si>
  <si>
    <t>PRIMAER: FY + H1, USD</t>
  </si>
  <si>
    <t>Belden US-GAAP Welt-CAPEX berichtet in USD; DE-Anteile und konkrete Projektneubeschluesse nicht ermittelt.</t>
  </si>
  <si>
    <t>BlackRock</t>
  </si>
  <si>
    <t>PRIMAER: 10-K + Q3</t>
  </si>
  <si>
    <t>BlackRock SEC-Finanzberichte global; kein isolierbarer eigener deutscher neuer Fabrikbau.</t>
  </si>
  <si>
    <t>Blackstone</t>
  </si>
  <si>
    <t>PRIMAER: 10-K, DE-LÜCKE</t>
  </si>
  <si>
    <t>Blackstone/QTS Lippetal bis 4 Mrd, bedingter Grundstueckskauf; finale Investitionsentscheidung ausstehend.</t>
  </si>
  <si>
    <t>Muenchen 650 Mio 2024; Strasskirchen rund 1 Mrd 2023/24; Regensburg 400 Mio seit 2023; kein Neubeschluss ab Juli.</t>
  </si>
  <si>
    <t>Boehringer Ingelheim</t>
  </si>
  <si>
    <t>PRIMAER: JAHRESBERICHT OHNE CAPEX / STORNO</t>
  </si>
  <si>
    <t>900 Mio fuer Folgejahre angekuendigt/geplant, 2026 abgesagt: niemals als investiert rechnen.</t>
  </si>
  <si>
    <t>Bosch</t>
  </si>
  <si>
    <t>PRIMAER: GB + H1 + OBLIGO</t>
  </si>
  <si>
    <t>Dresden 2021 fertig, Reutlingen 2021 geplant; Elektrolyse Bamberg 2025 in Betrieb, Erstbeschluss ungeklert.</t>
  </si>
  <si>
    <t>Carl Zeiss Meditec</t>
  </si>
  <si>
    <t>PRIMAER: GJ + 9M QUELLE; H1-CAPEX OFFEN</t>
  </si>
  <si>
    <t>ZEISS Jena &gt;300 Mio ist Muttergesellschaftsprojekt seit 2017; Meditec 2026 Mietvertrag kein eigener Bau-CAPEX.</t>
  </si>
  <si>
    <t>Carlyle</t>
  </si>
  <si>
    <t>PRIMAER: 10-K; DE-LÜCKE</t>
  </si>
  <si>
    <t>Ingentis Erwerb 2025 M&amp;A; keine isolierte neue Fabrikinvestition durch Carlyle verifiziert.</t>
  </si>
  <si>
    <t>Carrier Climate Solutions Europe</t>
  </si>
  <si>
    <t>FY + H1 Elternkonzern, Deutschland nicht abgrenzbar</t>
  </si>
  <si>
    <t>CD&amp;R</t>
  </si>
  <si>
    <t>Primärregister / fehlende DE-CAPEX-Ausweisung</t>
  </si>
  <si>
    <t>Celonis</t>
  </si>
  <si>
    <t>Originalankündigung; kein vollständiger FY/H1-Abschluss verfügbar</t>
  </si>
  <si>
    <t>Charité – Universitätsmedizin Berlin</t>
  </si>
  <si>
    <t>Original-Jahresbericht; kein H1-DE-Cash-Nachweis</t>
  </si>
  <si>
    <t>Original-PM Vorher / 2026 Baustand; DE-Cash unbekannt</t>
  </si>
  <si>
    <t>P011, P012</t>
  </si>
  <si>
    <t>Commerzbank</t>
  </si>
  <si>
    <t>AG-Jahresabschluss FY2025 + offizielles H1-Berichtsportal</t>
  </si>
  <si>
    <t>CompAir</t>
  </si>
  <si>
    <t>Unternehmens-/Mutter-IR, separate DE-Bilanz fehlt</t>
  </si>
  <si>
    <t>Testierter GJ2024/25-Abschluss verfügbar; DE nicht isolierbar</t>
  </si>
  <si>
    <t>ERSTBELEG NACH STICHTAG, Entscheid offen</t>
  </si>
  <si>
    <t>Original FY Cashflow + datierte deutsche Projektmeldung</t>
  </si>
  <si>
    <t>CSL Behring</t>
  </si>
  <si>
    <t>CSL FY2025/26 original Cashflow; DE nicht isoliert</t>
  </si>
  <si>
    <t>CVC</t>
  </si>
  <si>
    <t>Offizieller Jahres- und Halbjahresbericht; Fondskennzahlen ausgeschlossen</t>
  </si>
  <si>
    <t>Amtliche Projekt-/Förderbelege; Unternehmensbilanz fehlt</t>
  </si>
  <si>
    <t>Original-Meldung Altplan + Konzern-IR-Bibliothek</t>
  </si>
  <si>
    <t>Daimler Truck</t>
  </si>
  <si>
    <t>Offizieller Konzern-FY und H1-Prosa mit DE-CAPEX</t>
  </si>
  <si>
    <t>Primär-PM 2025/2026; Kein FY/H1 CAPEX-Nachweis</t>
  </si>
  <si>
    <t>Deutsche Bank</t>
  </si>
  <si>
    <t>Offizieller IFRS-Jahresbericht / IR-Berichtsportal</t>
  </si>
  <si>
    <t>Deutsche Beteiligungs AG (DBAG)</t>
  </si>
  <si>
    <t>Original FY2025 und H1/2026 Transaktionsmitteilungen</t>
  </si>
  <si>
    <t>Deutsche Börse</t>
  </si>
  <si>
    <t>Original FY 2025 und Q3 2026 verfügbar</t>
  </si>
  <si>
    <t>Deutsche Lufthansa</t>
  </si>
  <si>
    <t>Original FY 2025 und H1 2026 Konzernabschlüsse</t>
  </si>
  <si>
    <t>Original FY + 9M 2025 + H1 2026 Cash-Segment</t>
  </si>
  <si>
    <t>Deutscher Sparkassen- und Giroverband (DSGV)</t>
  </si>
  <si>
    <t>Verbandsquelle; Konzernabschluss 147-Mitglied nicht existent</t>
  </si>
  <si>
    <t>DHL Group</t>
  </si>
  <si>
    <t>Original FY/Quartals-Segmentdaten und geografischer H1-Report</t>
  </si>
  <si>
    <t>Diehl Original-Primärmeldung Vergabe; Verträge nicht in Euro zerlegt</t>
  </si>
  <si>
    <t>Droege Group</t>
  </si>
  <si>
    <t>Gruppenwebsite, Jahres-/Q2-Finanzdaten nicht öffentlich geprüft</t>
  </si>
  <si>
    <t>Dussmann</t>
  </si>
  <si>
    <t>Unternehmenswebsite; keine ausreichend segmentierten CAPEX-Berichte</t>
  </si>
  <si>
    <t>DZ BANK</t>
  </si>
  <si>
    <t>Einzelrecherche 2025/2026 abgeschlossen als Zwischenstand; fehlende DE-Zuordnung explizit markiert; kein pauschales Vollaudit.</t>
  </si>
  <si>
    <t>P020, P021</t>
  </si>
  <si>
    <t>Earlybird</t>
  </si>
  <si>
    <t>P023, P024</t>
  </si>
  <si>
    <t>Enpal</t>
  </si>
  <si>
    <t>EQT Partners</t>
  </si>
  <si>
    <t>Festo</t>
  </si>
  <si>
    <t>FGS Global</t>
  </si>
  <si>
    <t>MEHRERE KLASSEN: Projekt- statt Firmenbasis nötig</t>
  </si>
  <si>
    <t>P027, P028</t>
  </si>
  <si>
    <t>Flix</t>
  </si>
  <si>
    <t>Focused Energy</t>
  </si>
  <si>
    <t>Fresenius</t>
  </si>
  <si>
    <t>Fresenius Medical Care</t>
  </si>
  <si>
    <t>General Catalyst</t>
  </si>
  <si>
    <t>GetYourGuide</t>
  </si>
  <si>
    <t>GIC</t>
  </si>
  <si>
    <t>Giesecke+Devrient</t>
  </si>
  <si>
    <t>GOLDBECK</t>
  </si>
  <si>
    <t>P030, P031, P032, P033</t>
  </si>
  <si>
    <t>Heidelberg Materials</t>
  </si>
  <si>
    <t>FY/H1 + PROJEKT; ZEIT/DE-ABGRENZUNG OFFEN</t>
  </si>
  <si>
    <t>QUELLENPRUEFUNG; KEINE DE-EURO-ZAHL</t>
  </si>
  <si>
    <t>I Squared Capital</t>
  </si>
  <si>
    <t>InnoEnergy</t>
  </si>
  <si>
    <t>K+S</t>
  </si>
  <si>
    <t>KfW</t>
  </si>
  <si>
    <t>KKR</t>
  </si>
  <si>
    <t>LANXESS</t>
  </si>
  <si>
    <t>Leica Camera</t>
  </si>
  <si>
    <t>Marvel Fusion</t>
  </si>
  <si>
    <t>Merz Pharma</t>
  </si>
  <si>
    <t>MTU Aero Engines</t>
  </si>
  <si>
    <t>Munich RE</t>
  </si>
  <si>
    <t>NEURA Robotics</t>
  </si>
  <si>
    <t>NeXtWind</t>
  </si>
  <si>
    <t>NVIDIA</t>
  </si>
  <si>
    <t>Otto Group</t>
  </si>
  <si>
    <t>Parloa</t>
  </si>
  <si>
    <t>Privat / Finanzierungs-PM</t>
  </si>
  <si>
    <t>Partners Group</t>
  </si>
  <si>
    <t>Investor-Unternehmensmeldung</t>
  </si>
  <si>
    <t>Pepperl+Fuchs</t>
  </si>
  <si>
    <t>Unternehmensportal / Jahresabschluss nicht eingesehen</t>
  </si>
  <si>
    <t>Permira Beteiligungsberatung</t>
  </si>
  <si>
    <t>Privates Fondsportal</t>
  </si>
  <si>
    <t>Personio</t>
  </si>
  <si>
    <t>Unternehmensportal</t>
  </si>
  <si>
    <t>Pirelli Deutschland</t>
  </si>
  <si>
    <t>Konzern-IR und Pirelli-Projekt-PM</t>
  </si>
  <si>
    <t>Proxima Fusion</t>
  </si>
  <si>
    <t>Proxima Original-PM</t>
  </si>
  <si>
    <t>QIAGEN</t>
  </si>
  <si>
    <t>Original-IR 20-F und Q2 2026</t>
  </si>
  <si>
    <t>Testierter Abschluss / H1-Portal / Original-PM</t>
  </si>
  <si>
    <t>REWE Group</t>
  </si>
  <si>
    <t>Offizieller REWE FY2025</t>
  </si>
  <si>
    <t>Original-Unternehmens-PM / Finanzberichtportal</t>
  </si>
  <si>
    <t>Primaere Standortinvestitionsbilanz</t>
  </si>
  <si>
    <t>P047, P048</t>
  </si>
  <si>
    <t>Unternehmens- und Projektmeldungen</t>
  </si>
  <si>
    <t>RWE</t>
  </si>
  <si>
    <t>RWE Konzern-IR und H1-Pressestatement</t>
  </si>
  <si>
    <t>Unternehmenspruefung / Projektarchiv</t>
  </si>
  <si>
    <t>SAP</t>
  </si>
  <si>
    <t>Original 20-F / 2026 IR</t>
  </si>
  <si>
    <t>Schaeffler</t>
  </si>
  <si>
    <t>Testierter 2025 Konzernabschluss</t>
  </si>
  <si>
    <t>Original SCHWENK Baustandsmeldung</t>
  </si>
  <si>
    <t>sennder</t>
  </si>
  <si>
    <t>Unternehmenswebseite</t>
  </si>
  <si>
    <t>SHS Primaer-PM / Tochter IR</t>
  </si>
  <si>
    <t>Original-Siemens-PMs + Financial Results</t>
  </si>
  <si>
    <t>P053, P054, P055</t>
  </si>
  <si>
    <t>Original Siemens-Energy PM / Q3 IR</t>
  </si>
  <si>
    <t>P056, P057</t>
  </si>
  <si>
    <t>Offizielle Healthineers PM/IR</t>
  </si>
  <si>
    <t>P058, P059, P060</t>
  </si>
  <si>
    <t>SIXT</t>
  </si>
  <si>
    <t>Q2/2026 Sixt Original Zwischenbericht (via Filing-Nachdruck)</t>
  </si>
  <si>
    <t>STARK Deutschland Original-PM</t>
  </si>
  <si>
    <t>QUELLENBASIERT / DE-CASH-ODER-VERTRAGSWERT OFFEN</t>
  </si>
  <si>
    <t>P062, P063</t>
  </si>
  <si>
    <t>Sunfire</t>
  </si>
  <si>
    <t>PRIVAT / KEIN VERIFIZIERTER DE-CASH-SPLIT</t>
  </si>
  <si>
    <t>P064, P065</t>
  </si>
  <si>
    <t>Taxfix</t>
  </si>
  <si>
    <t>TeamViewer</t>
  </si>
  <si>
    <t>Telefónica Deutschland</t>
  </si>
  <si>
    <t>DE-BILANZWERT H1/26 BELEGT / nicht CASH</t>
  </si>
  <si>
    <t>Temasek Holdings</t>
  </si>
  <si>
    <t>The Exploration Company</t>
  </si>
  <si>
    <t>The Olayan Group</t>
  </si>
  <si>
    <t>tonies</t>
  </si>
  <si>
    <t>TRUMPF</t>
  </si>
  <si>
    <t>Viessmann Generations Group</t>
  </si>
  <si>
    <t>Volkswagen Group</t>
  </si>
  <si>
    <t>Vonovia</t>
  </si>
  <si>
    <t>Zalando</t>
  </si>
  <si>
    <t>Zurich Gruppe Deutschland</t>
  </si>
  <si>
    <t>QUELLEN UND METHODIK | NEUHEITSTEST</t>
  </si>
  <si>
    <t>Primaerquellen und Basisdatei vom 22.10.2026. Ergaenzende Internetrecherche gezielt nur fuer Erstdatierung konkreter Vorhaben; kein Jahresabschluss-Voll-Audit.</t>
  </si>
  <si>
    <t>Pruefthema</t>
  </si>
  <si>
    <t>Operationalisierung</t>
  </si>
  <si>
    <t>Besonderheit</t>
  </si>
  <si>
    <t>Kernaussage</t>
  </si>
  <si>
    <t>Beleg 1</t>
  </si>
  <si>
    <t>Beleg 2</t>
  </si>
  <si>
    <t>Stichtag</t>
  </si>
  <si>
    <t>21.07.2025</t>
  </si>
  <si>
    <t>Projektursprung, nicht Rechnungsdatum</t>
  </si>
  <si>
    <t>Vor: vor Juli 2025 konkret genannt/gebaut; Nach: erster oeffentlicher Beleg nur nach; Offen: nicht belegt</t>
  </si>
  <si>
    <t>Status NACH</t>
  </si>
  <si>
    <t>Vorsicht / keine Kausalitaet</t>
  </si>
  <si>
    <t>Nach erstem Beleg != datiertes Board-/Genehmigungsdatum</t>
  </si>
  <si>
    <t>Keine tatsaechlich neue Entscheidung als bewiesen aus bloßem Baustart ableiten</t>
  </si>
  <si>
    <t>Abgrenzung Unternehmen</t>
  </si>
  <si>
    <t>147 Mitglieder</t>
  </si>
  <si>
    <t>Viele Investoren veroeffentlichen keine Einzelwerkkonten</t>
  </si>
  <si>
    <t>Fehlendes Projekt im Register bedeutet kein Beweis von Nullinvestition</t>
  </si>
  <si>
    <t>Stichtagsvolumen</t>
  </si>
  <si>
    <t>Gesamtbudget vs Cash/Bestand/Vertrag</t>
  </si>
  <si>
    <t>Projektbudgets teils mehrjährig, auch 2040</t>
  </si>
  <si>
    <t>keine Summation von differierenden Rechnungsarten</t>
  </si>
  <si>
    <t>Amazons AWS Programme</t>
  </si>
  <si>
    <t>8,8 Mrd Frankfurt + 7,8 Mrd Brandenburg, beide 2024</t>
  </si>
  <si>
    <t>Zeitraum der zweiten Programmsumme bis 2040</t>
  </si>
  <si>
    <t>Nicht mit 2025–2028 des M4G Vergleichszeitraums deckungsgleich</t>
  </si>
  <si>
    <t>Telekom/NVIDIA</t>
  </si>
  <si>
    <t>13.06.2025 urspruengliche Ankuendigung</t>
  </si>
  <si>
    <t>Eine gemeinsame Anlage, nicht zwei Mrd.</t>
  </si>
  <si>
    <t>Nov2025 M4G-Leuchtturm, aber zuvor bekannt</t>
  </si>
  <si>
    <t>Google Hanau</t>
  </si>
  <si>
    <t>2021 Standort angekuendigt; 2023 eroeffnet</t>
  </si>
  <si>
    <t>Nov2025 Programm, 2026 Erweiterung</t>
  </si>
  <si>
    <t>Alte Cloud-Infrastruktur vs neuer Bauabschnitt unterscheiden</t>
  </si>
  <si>
    <t>28.10.2025 SPRINT neu veroeffentlicht</t>
  </si>
  <si>
    <t>1,1 Mrd. Gesamtkosten</t>
  </si>
  <si>
    <t>Keine gezahlte Zahl fuer das gesamte SPRINT-Budget</t>
  </si>
  <si>
    <t>https://gf.com/de/news-and-events/news/globalfoundries-marks-dresden-expansion-milestone-announces-next-generation-platform-for-physical-ai/</t>
  </si>
  <si>
    <t>EWE Emden</t>
  </si>
  <si>
    <t>25.07.2024 Liefervertrag Siemens Energy</t>
  </si>
  <si>
    <t>12.05.2026 neue Bilfinger Vergabe</t>
  </si>
  <si>
    <t>Neuer Vertrag, altes Projekt</t>
  </si>
  <si>
    <t>09.09.2024 Spatenstich Dormagen</t>
  </si>
  <si>
    <t>2025 Foerderbescheide</t>
  </si>
  <si>
    <t>Foerderdatum veraendert Ursprungsdatum nicht</t>
  </si>
  <si>
    <t>https://www.cylib.de/post/cylib-confirms-eur-26-1-million-grant-for-battery-recycling-facility</t>
  </si>
  <si>
    <t>22.09.2023 Eroeffnung Leipzig</t>
  </si>
  <si>
    <t>knapp 300 Mio EUR</t>
  </si>
  <si>
    <t>2025 Presseupdate ist kein neuer Projektbeschluss</t>
  </si>
  <si>
    <t>FIEGE Hessisch Lichtenau</t>
  </si>
  <si>
    <t>2019 Grundstueck/2021 Baurecht</t>
  </si>
  <si>
    <t>Bau 2025 begonnen</t>
  </si>
  <si>
    <t>Frueher Projektursprung trotz 2025 Baustart</t>
  </si>
  <si>
    <t>Kemnath 2022 60 Mio altes Programm</t>
  </si>
  <si>
    <t>Kemnath 2026 70 Mio neues Produktionsprojekt</t>
  </si>
  <si>
    <t>Unterschiedliche Teilprojekte, nicht einfach dasselbe</t>
  </si>
  <si>
    <t>MADE FOR GERMANY | INVESTITIONSNACHWEISE ALLER 147 MITGLIEDER</t>
  </si>
  <si>
    <t>Stand 22.10.2026 | Initiative seit 21.07.2025 | 147/147 quellenorientiert, 22 in der Schlussgruppe. Kein vollständiger Abschlussseiten-Audit.</t>
  </si>
  <si>
    <t>Nachweiskategorie</t>
  </si>
  <si>
    <t>Bis 125 (Mio €)</t>
  </si>
  <si>
    <t>Tranche 6 (Mio €)</t>
  </si>
  <si>
    <t>Alle 147 (Mio €)</t>
  </si>
  <si>
    <t>Bewertung</t>
  </si>
  <si>
    <t>Ausschluss / Einschränkung</t>
  </si>
  <si>
    <t>Cash: tatsächlich gezahlte deutsche Anlageausgaben</t>
  </si>
  <si>
    <t>STRIKTER GELDABFLUSS</t>
  </si>
  <si>
    <t>Keine weitere geografisch belegte T6-Zahlung.</t>
  </si>
  <si>
    <t>Bilanzierte / als CapEx ausgewiesene DE-Anlagen</t>
  </si>
  <si>
    <t>BESTAND / ZUGANG – NICHT CASH</t>
  </si>
  <si>
    <t>T6: TenneT 4.100 + Telefónica 349 + Vodafone 1.525 Mio.</t>
  </si>
  <si>
    <t>Bezifferte unterzeichnete eigene DE-Anlagenaufträge</t>
  </si>
  <si>
    <t>RECHTLICH BINDEND</t>
  </si>
  <si>
    <t>Vorliegender Amprion Altprojekt-Vertrag; T6 kein neuer isoliert bezifferter Eigenauftrag.</t>
  </si>
  <si>
    <t>Nichtaddierbarer E.ON-Finanzanteil</t>
  </si>
  <si>
    <t>NICHT ADDIEREN</t>
  </si>
  <si>
    <t>Keine Anlagenbuchung, Unterschied breiter Definitionsbasis.</t>
  </si>
  <si>
    <t>Nichtaddierbare Proxy-/Segment-Indikatoren</t>
  </si>
  <si>
    <t>DHL-Indikator überlappt potenziell mit anderen bilanzierten Werten.</t>
  </si>
  <si>
    <t>Separate Mietfahrzeug-Zugänge</t>
  </si>
  <si>
    <t>SIXT-Fuhrparkzugänge, keine neuen deutschen Fabriken.</t>
  </si>
  <si>
    <t>DIESE KATEGORIEN DÜRFEN NICHT ZUSAMMENADDIERT WERDEN. KEINE KAUSALER IDENTIFIZIERBARE „M4G“-ZUSATZSUMME.</t>
  </si>
  <si>
    <t>Schlussprüfung: 22 Mitglieder, 3 zusätzliche Deutschland-H1/FY2-Zugänge (5.974 Mio €), 0 zusätzliche isolierte DE-Cash-Euros, 0 bezifferte neue eigene DE-Verträge.</t>
  </si>
  <si>
    <t>WICHTIG: fehlende Belege ≠ Investition 0 €; FY2025-Gesamtjahre ≠ nach 21.07.2025; Projektbudget ≠ Cash; Finanzierungsabschluss ≠ Anlagenbau.</t>
  </si>
  <si>
    <t>Direkt relevante Detailregister:</t>
  </si>
  <si>
    <t>SUMMENFORTSCHREIBUNG</t>
  </si>
  <si>
    <t>PRUEFUNG_126_147</t>
  </si>
  <si>
    <t>PROJEKT_VERTRAG</t>
  </si>
  <si>
    <t>QUELLENREGISTER</t>
  </si>
  <si>
    <t>PRUEFREGELN</t>
  </si>
  <si>
    <t>MADE FOR GERMANY | SCHLUSSGRUPPE 126-147 | NACHVALIDIERUNG</t>
  </si>
  <si>
    <t>Primärquellen-Nachkontrolle vom 22.10.2026. Finanzierungen, Programme, Kundenaufträge und Altvorhaben nicht als neue DE-CASH-Investitionen addieren.</t>
  </si>
  <si>
    <t>Prüfungsschlüssel: Leere Eurofelder = keine isolierte, belastbare Zahl aus dem geprüften Quellenumfang; niemals wirtschaftlich 0 Euro.</t>
  </si>
  <si>
    <t>2026 DE Anlagen (Mio EUR)</t>
  </si>
  <si>
    <t>Neuer DE CASH (Mio EUR)</t>
  </si>
  <si>
    <t>Eigener Anlagenvertrag (Mio EUR)</t>
  </si>
  <si>
    <t>Weitere gesicherte Befunde</t>
  </si>
  <si>
    <t>Evidenz/Quellentyp</t>
  </si>
  <si>
    <t>Nicht zusätzlich M4G, weil ...</t>
  </si>
  <si>
    <t>Direkte Primärquelle</t>
  </si>
  <si>
    <t>Prüfgrenze</t>
  </si>
  <si>
    <t>DE-Programm &gt;1 Mrd. bis 2030; grEEn-campus Sept26 Richtfest</t>
  </si>
  <si>
    <t>Plan + realer Baufortschritt</t>
  </si>
  <si>
    <t>Altprojekt mit VGP und anteiliger Partnerfinanzierung; keine DE-Cashzahl</t>
  </si>
  <si>
    <t>08.06.2026 Zukunftsbudget &gt; EUR 1 Mrd.; 02.07.2025 Baugenehmigung VGP grEEn-campus; 02.09.2026 Richtfest. Projektträger/Cash/HGB DE unklar.</t>
  </si>
  <si>
    <t>200 Mio Avalfinanzierung vom 07.01.2025</t>
  </si>
  <si>
    <t>Avalrahmen; alt</t>
  </si>
  <si>
    <t>Vor M4G, keine Anlage</t>
  </si>
  <si>
    <t>https://sunfire.de/de/news/sunfire-sichert-sich-avalfinanzierung-ueber-200-millionen-euro/</t>
  </si>
  <si>
    <t>Jahres-/Zwischenabschluss 2025/26 und Bauzahlungsregister nicht öffentlich vorhanden.</t>
  </si>
  <si>
    <t>Holzminden 25 Mio Bau-Budget (Mai26), 1,7 Mio fertiggestellt (Okt26)</t>
  </si>
  <si>
    <t>Pressemitteilungen Symrise</t>
  </si>
  <si>
    <t>2022 geplant / Cash-Periode ungeklärt</t>
  </si>
  <si>
    <t>Zahlungen/Bilanzzugänge 2026 sowie unterschriebene Bauvertrags-Gesamtsumme fehlen.</t>
  </si>
  <si>
    <t>Keine geprüfte regionale CAPEX-Publikation</t>
  </si>
  <si>
    <t>Unternehmensseite</t>
  </si>
  <si>
    <t>Kein verifizierter Projektwert</t>
  </si>
  <si>
    <t>https://taxfix.de/ueber-uns/</t>
  </si>
  <si>
    <t>Öffentlich überprüfbarer Jahresabschluss, Anlagenbuch und Einzelverträge fehlen.</t>
  </si>
  <si>
    <t>Q2 2026 Bericht zugänglich, DE Cash offen</t>
  </si>
  <si>
    <t>IR-Publikationen</t>
  </si>
  <si>
    <t>Region und Zahlung nicht isoliert</t>
  </si>
  <si>
    <t>https://ir.teamviewer.com/news-details/teamviewer-q2-2026-trendwende-im-dex-geschaeft-teamviewer-one-plattform-mit-gutem-momentum-prognose-fuer-gesamtjahr-bestaetigt/d13fa73e-d940-4149-a131-4936c685d086</t>
  </si>
  <si>
    <t>Standortaufteilung Cash-CAPEX und originäre Bauverträge Deutschland fehlen.</t>
  </si>
  <si>
    <t>EUR 349 Mio DE H1 CapEx; 2025 GJ EUR 964 Mio</t>
  </si>
  <si>
    <t>Telefónica Q2 Konzern PDF</t>
  </si>
  <si>
    <t>Netzausbau teils früher beschlossen; keine Zahlung</t>
  </si>
  <si>
    <t>https://www.telefonica.com/en/wp-content/uploads/sites/5/2026/06/rdos26t2-eng.pdf</t>
  </si>
  <si>
    <t>Cashfluss und first investment decision je Netzprojekt nicht separat belegt.</t>
  </si>
  <si>
    <t>Temasek portfolio worldwide, S$-Reporting</t>
  </si>
  <si>
    <t>Staatsfondsbericht</t>
  </si>
  <si>
    <t>Beteiligungen, kein isolierter Bau DE</t>
  </si>
  <si>
    <t>https://www.temasek.com.sg/en/news-and-resources/news-room/news/2026/temasek-net-portfolio-value-grows-to-518b-up-49b-from-last-year</t>
  </si>
  <si>
    <t>Endinvestor-Projekt- und Kapitalflussnachweis für deutsche Anlagen fehlt.</t>
  </si>
  <si>
    <t>EUR 4.100 Mio HGB H1/26; 2025 GJ EUR 10.047 Mio</t>
  </si>
  <si>
    <t>TenneT Emittentenmeldung</t>
  </si>
  <si>
    <t>Netzprogramme alt; HGB nicht Zahlungsmittel</t>
  </si>
  <si>
    <t>2025 Apr-Juli Abgrenzung; Cash-Kapitalfluss, Unterverträge und Startdaten aller Netzprojekte offen.</t>
  </si>
  <si>
    <t>EUR 60 Mio feste Kreditfazilität, EUR 100 Mio Erweiterungsoption</t>
  </si>
  <si>
    <t>Original Finanzierungsabschluss</t>
  </si>
  <si>
    <t>Kredit ist Mittelherkunft, nicht Anlagezahlung</t>
  </si>
  <si>
    <t>Einzelbaupreise, EPC-Datierung, Zahlungsnachweise, Eigentümer und nichtoptionale Drawdowns fehlen.</t>
  </si>
  <si>
    <t>ESA EUR 310 Mio Dienstleistungsgrundauftrag plus EUR 450 Mio Optionen</t>
  </si>
  <si>
    <t>ESA Original-Kundenauftrag</t>
  </si>
  <si>
    <t>Unternehmen erhält Umsatz, nicht eigene Bauverpflichtung</t>
  </si>
  <si>
    <t>https://www.esa.int/Newsroom/Press_Releases/ESA_unterzeichnet_Dienstleistungsvertrag_mit_The_Exploration_Company_fuer_deren_Nyx-Fahrzeug_im_Rahmen_von_ALADDIN_dem_europaeischen_Projekt_fuer_autonome_Frachtkapseln</t>
  </si>
  <si>
    <t>ESA Primärquelle: nur EUR 310 Mio Grundauftrag, EUR 450 Mio Optionen; eigene DE-Anlage-/Cash-Zahlung nicht nachweisbar.</t>
  </si>
  <si>
    <t>Keine regional bezifferte eigene CAPEX-Anlage</t>
  </si>
  <si>
    <t>Beteiligungen/Tochterfirmen nicht abgegrenzt</t>
  </si>
  <si>
    <t>https://olayan.com/our-business/</t>
  </si>
  <si>
    <t>DE-Standortinvestitionen auf Projekt-/Tochterebene fehlen.</t>
  </si>
  <si>
    <t>Duisburg &gt; EUR 1.800 Mio an SMS 01.03.2023</t>
  </si>
  <si>
    <t>thyssenkrupp Originalauftrag</t>
  </si>
  <si>
    <t>Kauf-/Bauvertrag vor Start M4G</t>
  </si>
  <si>
    <t>Zahlungstranchen nach Stichtag 2025/26 sowie regionale Konzerncash-Separierung fehlen.</t>
  </si>
  <si>
    <t>Keine regional isolierte eigene Anlagenzahlung</t>
  </si>
  <si>
    <t>IR-Seite</t>
  </si>
  <si>
    <t>Produktion durch Auftragspartner nicht eigene Investition</t>
  </si>
  <si>
    <t>https://ir.tonies.com/de/veroffentlichungen</t>
  </si>
  <si>
    <t>Gesellschaftsspezifische deutsche Cashrechnung fehlt.</t>
  </si>
  <si>
    <t>112 Mio weltweite Investitionen GJ25/26 (Presse; Original-Fundstelle offen)</t>
  </si>
  <si>
    <t>TRUMPF Berichtspublikation</t>
  </si>
  <si>
    <t>Weltweit, Berichtsstart Juli25, keine deutsche Cashzahl</t>
  </si>
  <si>
    <t>https://www.trumpf.com/de_DE/newsroom/geschaeftsjahreszahlen-2025-26/</t>
  </si>
  <si>
    <t>DE-Aufschlüsselung und Abgrenzung 01–20.07.2025 fehlen; 112 Sekundärquelle.</t>
  </si>
  <si>
    <t>EUR 283,6 Mio Cash-CapEx H1/26 Konzern, 1&amp;1 enthalten</t>
  </si>
  <si>
    <t>Original Emittentenmeldung</t>
  </si>
  <si>
    <t>Konzern auch international; Tochter nicht doppelt</t>
  </si>
  <si>
    <t>https://www.united-internet.de/investor-relations/publikationen/meldungen/meldungen-detail/news/united-internet-mit-erfolgreichem-1-halbjahr-2026/</t>
  </si>
  <si>
    <t>Exakte Deutschlandquote, Zahlung je Anlage und Konsolidierungsüberlappung fehlen.</t>
  </si>
  <si>
    <t>424 neue DE Makrostandorte GJ25/26, keine EUR-Zahl</t>
  </si>
  <si>
    <t>VTAG GJ2026 Berichtsspiegelseite</t>
  </si>
  <si>
    <t>Kosten/Datierung unklar; Vodafone mögliche Überlappung</t>
  </si>
  <si>
    <t>Periodisierte Cash-CAPEX je Turm und konsolidierte Zuordnung zu Vodafone fehlen.</t>
  </si>
  <si>
    <t>VENIOS Minderheit Sep26, FC Bayern &lt;6,7% Okt26 (wirksam nach Registereintrag)</t>
  </si>
  <si>
    <t>Original VGG Meldungen</t>
  </si>
  <si>
    <t>Gesellschaftsbeteiligung statt eigener DE-Anlage</t>
  </si>
  <si>
    <t>https://www.viessmann.group/news/viessmann-generations-group-becomes-a-shareholder-of-fc-bayern-munchen-ag</t>
  </si>
  <si>
    <t>VENIOS 29.09.2026 und FC-Bayern 22.10.2026 sind echte Kapital-/Beteiligungsvorgänge; nicht als neue Sachanlagen verbuchen; FC Bayern Handelsregister noch offen.</t>
  </si>
  <si>
    <t>EUR 1.525 Mio DE Capital Additions Okt25-März26</t>
  </si>
  <si>
    <t>Vodafone FY26 + H1 FY26</t>
  </si>
  <si>
    <t>Buchzugang statt Bankabfluss; Netze alt</t>
  </si>
  <si>
    <t>https://www.vodafone.com/~/media/Files/V/vodafone/corp/results-and-presentations/vodafone-fy26-preliminary-results.pdf</t>
  </si>
  <si>
    <t>FY26 Kapitalfluss geografisch nicht getrennt; gemeinsames Vodafone/Vantage Tower-Budget nicht doppelt zählen.</t>
  </si>
  <si>
    <t>5-Jahres-Plan Konzern, Deutschlandanteil nicht separat</t>
  </si>
  <si>
    <t>VW Konzern IR</t>
  </si>
  <si>
    <t>Welt/DE und 2025/26 Zahlung nicht trennbar</t>
  </si>
  <si>
    <t>https://www.volkswagen-group.com/de/finanzkennzahlen-18842</t>
  </si>
  <si>
    <t>Deutschlandanteil der zahlungswirksamen Konzerninvestitionen und Neuentscheidung fehlen.</t>
  </si>
  <si>
    <t>EUR 553,6 Mio H1/26 Modernisierung + Neubau Gruppe DE/AT/SE</t>
  </si>
  <si>
    <t>Vonovia H1 2026 Onlinebericht</t>
  </si>
  <si>
    <t>Keine DE-Exklusivität und keine Auszahlung</t>
  </si>
  <si>
    <t>https://report.vonovia.com/2026/q2/de/ueberblick</t>
  </si>
  <si>
    <t>Geographischer Cash-CAPEX-Split DE und Erstbeschluss-Datum je Immobilie fehlen.</t>
  </si>
  <si>
    <t>EUR 54,7 Mio Q2/26 CapEx gesamte Gruppe</t>
  </si>
  <si>
    <t>Zalando Q2 2026 Meldung</t>
  </si>
  <si>
    <t>Konzern im Ausland aktiv</t>
  </si>
  <si>
    <t>https://corporate.zalando.com/de/finanzen/zalando-ergebnis-q2-2026</t>
  </si>
  <si>
    <t>Anlagen-Cashflow nur Deutschland, vollständiges H1 und Zahlung eines Einzelbauwerks fehlen.</t>
  </si>
  <si>
    <t>2025 Ergebnis, kein deutscher CAPEX-Zahlungswert</t>
  </si>
  <si>
    <t>Zurich DE Pressemitteilung</t>
  </si>
  <si>
    <t>Prämien/Kapitalanlagen ≠ deutsche Sachanlagen</t>
  </si>
  <si>
    <t>https://www.newsroom.zurich.de/pressreleases/zurich-in-deutschland-jubilaeumsjahr-2025-mit-rekordergebnis-3443985</t>
  </si>
  <si>
    <t>Prüfbarer Sachanlage-Cashflow / Gebäudeverträge für 2025/26 fehlen.</t>
  </si>
  <si>
    <t>Zusätzliche bilanzierte DE-Werte</t>
  </si>
  <si>
    <t>Anzahl Unternehmen DE-Wert</t>
  </si>
  <si>
    <t>Zusätzliche isolierte CASH/DE-Verträge: kein öffentlich exakt bezifferter Tranche-6-Eintrag</t>
  </si>
  <si>
    <t>Bei fehlenden Einträgen kann keine Nullinvestition behauptet werden. Die Nachprüfung ist kein Vollseiten-Audit aller Geschäftsberichte.</t>
  </si>
  <si>
    <t>Stand 22.10.2026 | sechs Prüfscheiben: 25 +25 +25 +25 +25 +22 | Tranche 6 abgeschlossen.</t>
  </si>
  <si>
    <t>Strenge Zeit-/Zahlungsabgrenzung unveraendert; Amprion 300 Mio zusaetzliche Auftragsvergabe separat (nicht in unterzeichnetem Vollwert nachgewiesen).</t>
  </si>
  <si>
    <t>Evidenzklasse</t>
  </si>
  <si>
    <t>Schritt 1: 01-25</t>
  </si>
  <si>
    <t>Schritt 2: 26-50</t>
  </si>
  <si>
    <t>Schritt 3: 51-75</t>
  </si>
  <si>
    <t>Bisher 01–75</t>
  </si>
  <si>
    <t>Schritt 4: 76–100</t>
  </si>
  <si>
    <t>Schritt 5: 101-125</t>
  </si>
  <si>
    <t>Schritt 6: 126–147</t>
  </si>
  <si>
    <t>Gesamt: 01–147</t>
  </si>
  <si>
    <t>Methodische Begrenzung</t>
  </si>
  <si>
    <t>Quelle / Berechnung</t>
  </si>
  <si>
    <t>Nachgewiesene Zahlungen fuer deutsche Sach- und immaterielle Anlagen</t>
  </si>
  <si>
    <t>2025 Q4 + H1 2026; nur belegte deutsche Anlagen-Cashzahlungen. Nicht mit neuen M4G-Entscheidungen gleichsetzen.</t>
  </si>
  <si>
    <t>50Hertz, Telekom DE, E.ON; T6 keine weitere strikt isolierte deutsche CASH-Zeile.</t>
  </si>
  <si>
    <t>Bilanzierte deutsche Investitionen/Zugaenge</t>
  </si>
  <si>
    <t>Bilanz-/CAPEX-/HGB-Aggregate ohne tatsächliche Zahlungsverpflichtung; T6 Betrag 5974 Mio, keine Neu-M4G-Summe.</t>
  </si>
  <si>
    <t>Amprion, Daimler Truck, DHL, SIXT; T6 +4.100 TenneT (HGB), +349 Telefónica (CapEx), +1.525 Vodafone (H2 capital additions).</t>
  </si>
  <si>
    <t>Bezifferte nach Stichtag unterschriebene deutsche Anlagen-/Liefervertraege</t>
  </si>
  <si>
    <t>Der Vertrag kann auf ein Altprojekt entfallen, Wert ist nicht zusaetzlich zu Auszahlungen.</t>
  </si>
  <si>
    <t>Amprion-Sumitomo ca. 2.000 Mio; T6 unbezifferte EPC-Verträge terralayr, ESA-Kundenauftrag nicht Eigenanlagen.</t>
  </si>
  <si>
    <t>Abgegrenzter E.ON-Nichtanlagenanteil / NICHT addieren</t>
  </si>
  <si>
    <t>Differenz breite cash-effective investments vs PPE/immaterielles; keine neuen Anlagen.</t>
  </si>
  <si>
    <t>E.ON Q4 2025 + H1 2026, Non-CAPEX.</t>
  </si>
  <si>
    <t>Weitere Projekt-/Segment-Indikatoren - NICHT addieren</t>
  </si>
  <si>
    <t>Teils in bilanzierten DE-Werten enthalten (DHL), keine separaten Zahlungen.</t>
  </si>
  <si>
    <t>DHL Segment Post/Paket Deutschland, keine zusätzliche Anlagenzahlung.</t>
  </si>
  <si>
    <t>Deutsche Mietfahrzeug-Zugaenge (SIXT), NICHT zu Cash oder Fabriken addieren</t>
  </si>
  <si>
    <t>Bilanzielle Fahrzeugflottenzugänge im Segment DE; keine neuen Fabriken, keine nachgewiesenen CAPEX-Cashzahlungen.</t>
  </si>
  <si>
    <t>SIXT H1 2026 Mietwagenzugänge separat.</t>
  </si>
  <si>
    <t>ZUSAETZLICHE, ALLEIN DURCH „MADE FOR GERMANY“ AUSGELÖSTE deutsche Investitionen: NICHT QUANTIFIZIERBAR.</t>
  </si>
  <si>
    <t>KEINE DOPPELZAEHLUNG: ZAHLUNGEN + ANLAGENZUGAENGE + FLOTTE + VERTRAEGE SIND KEINE ADDIERBAREN KLASSEN.</t>
  </si>
  <si>
    <t>E.ON Q4/2025 reine DE-Sachinvestition = 5.112 - 2.911 = 2.201 Mio EUR; H1/2026 = 1.574 Mio EUR.</t>
  </si>
  <si>
    <t>E.ON breite Investitionsdefinition fuer Q4/2025 und H1/2026 = 2.281 + 1.627 = 3.908 Mio EUR; Differenz 133 Mio NICHT als Anlagen-CAPEX.</t>
  </si>
  <si>
    <t>E.ON ueber 6 Mrd EUR Liefervertraege vom 15.07.2025: VOR dem Start am 21.07.2025, streng ausgeschlossen.</t>
  </si>
  <si>
    <t>Essity 3,4 Mio EUR Mannheim und Henkel 45 Mio EUR Duesseldorf: realisierte Projekte, aber Zahlungszeitpunkte innerhalb der Untersuchungsperiode nicht isoliert.</t>
  </si>
  <si>
    <t>NEUER VERTRAGSFALL T4 (76–100): NTT/HOCHTIEF Berlin, Auftrag 07.07.2026, Wert mehrere hundert Mio EUR, exakter Betrag nicht veröffentlicht.</t>
  </si>
  <si>
    <t>TRANCHE 6 +5.974 Mio bilanzierte/angegebene DE-Anlagenzugänge, +0 isolierte Cash-Euro, +0 exakte Neuvertrags-Euro. NICHT KUMULATIV ADDIEREN.</t>
  </si>
  <si>
    <t>Methodik / verbindliche Vorgaben | alle 147 Mitglieder</t>
  </si>
  <si>
    <t>Untersuchungsbeginn 21.07.2025; Redaktionsschluss 22.10.2026. Forschungseinheit: jedes der 147 offiziellen Mitglieder.</t>
  </si>
  <si>
    <t>Verbindliche methodische Vorgabe</t>
  </si>
  <si>
    <t>1. Alle 147 offiziellen Mitglieder in alphabetisch unveränderter Reihenfolge einzeln erfassen: fünf 25er-Tranchen und Schlussgruppe mit 22 Mitgliedern.</t>
  </si>
  <si>
    <t>2. Zu jedem Unternehmen Jahresabschluss 2025 sowie verfügbare Quartals-, Halbjahres- und unterjährige Meldungen bis 22.10.2026 sichten; fehlende Berichte offen angeben.</t>
  </si>
  <si>
    <t>3. Exakte Deutsche Investitionsbeträge und Zeiträume isolieren, nach Cash-CAPEX, bilanzierten Zugängen, geleisteten Anzahlungen, Finanzierungen unterscheiden.</t>
  </si>
  <si>
    <t>4. Nur tatsächlich gezahlte Ausgaben mit Zahlungsbeleg als CASH zählen; Buchzugänge mit Leasing gesondert in BILANZ.</t>
  </si>
  <si>
    <t>5. Verbindlich unterzeichnete konkrete Bau-, Liefer- und Anlagenverträge gesondert erfassen, mit Datum und Vertragswert; Projektbudget ist nicht Vertragsanrechnung.</t>
  </si>
  <si>
    <t>6. Erstentscheidung prüfen: Vor 21.07.2025 entschiedene/angekündigte Projekte als ALT kennzeichnen – auch wenn später bezahlt/vertraglich beauftragt.</t>
  </si>
  <si>
    <t>7. Bloße Ankündigungen, Absichtserklärungen, Mehrjahrespläne, Prognosen oder Förderzusagen nicht als realisierte Mittel buchen.</t>
  </si>
  <si>
    <t>8. Keine Beteiligungserwerbe, Aktienkäufe, Kapitalzuflüsse, Fondsvolumen, Kreditvergabe, Staatszuschüsse oder ausländischen CAPEX als deutsche neue Anlagen addieren.</t>
  </si>
  <si>
    <t>9. Keine Überschneidungen zwischen Halbjahr/Jahreszahlen, Tochter-/Mutterunternehmen, Leasing, Buchzugängen, schon gezahlten Vertragsanteilen doppelt zählen.</t>
  </si>
  <si>
    <t>10. Jedes Mitglied mit Originalquellenlinks und expliziten Quellenlücken dokumentieren; fehlende Angaben nie als 0 € interpretieren.</t>
  </si>
  <si>
    <t>11. Nach jedem Block Zuwachs und kumulierte Zähler nach CASH/BILANZ/VERTRAG getrennt nennen; M4G-Zusätzlichkeit nur bei Beleg.</t>
  </si>
  <si>
    <t>12. Stand ehrlich kennzeichnen: 147 Unternehmen quellenorientiert einzeln recherchiert; NICHT alle FY2025-/2026-Berichte lückenlos als Volltextabschluss auditiert. Lücken offen lassen.</t>
  </si>
  <si>
    <t>MADE FOR GERMANY | 147 MITGLIEDER | QUELLENPRUEFSTAND 147</t>
  </si>
  <si>
    <t>Tranche 6 (126–147) abgeschlossen: 147 Mitglieder quellenbasiert einzeln untersucht. KEINE Behauptung, sämtliche Jahres- und Halbjahresabschlüsse vollständig seitenweise auditiert zu haben.</t>
  </si>
  <si>
    <t>WICHTIG: Neugepruefte Tranche 01-25 siehe T1_ERGEBNIS_01_25 / T1_FIRMEN_01_25 / T1_PROJEKTE_01_25.</t>
  </si>
  <si>
    <t>Globale historische Stichtagsprojekte (54) sind ein ALTER FRAGMENTSTAND; noch NICHT fuer die unveraenderten Tranchen 26-147 neu auditiert. NICHT mit T1-Counts summieren.</t>
  </si>
  <si>
    <t>PRÜFUMFANG</t>
  </si>
  <si>
    <t>Mitglieder gesamthaft</t>
  </si>
  <si>
    <t>Mitglieder in sechs Tranchen einzeln quellenbasiert recherchiert</t>
  </si>
  <si>
    <t>2025 EUR-Investitionskennzahl dokumentiert, weltweit oder DE</t>
  </si>
  <si>
    <t>2025 USD-Investitionskennzahl dokumentiert, global</t>
  </si>
  <si>
    <t>2026 EUR-Investitionskennzahl dokumentiert, weltweit oder DE</t>
  </si>
  <si>
    <t>Belegte Euro-Werte unterzeichneter DE-Lieferauftraege im Register</t>
  </si>
  <si>
    <t>T6: DE-Cash +0; Anlagenkennzahlen +5.974 Mio (TenneT 4.100, Telefónica 349, Vodafone 1.525); Neuverträge exakt +0.</t>
  </si>
  <si>
    <t>NICHT ERMITTELBAR: neue, ausschließlich M4G-veranlasste DE-Zahlungen</t>
  </si>
  <si>
    <t>NEUE DE-SACHANLAGEN NUR WEGEN M4G: kein nachprüfbarer positiver Gesamtbetrag</t>
  </si>
  <si>
    <t>KEINE VOLLSTÄNDIGE M4G-ZUSATZSUMME</t>
  </si>
  <si>
    <t>ABGRENZUNG</t>
  </si>
  <si>
    <t>1 · Cash-CAPEX</t>
  </si>
  <si>
    <t xml:space="preserve">Zahlungswirksame Ausgaben für Sachanlagen/immaterielle Anlagen. Belegt reale Investition, aber ohne Standort-/Datumsbezug nicht „neu M4G“. </t>
  </si>
  <si>
    <t>2 · Bilanzielle Zugänge</t>
  </si>
  <si>
    <t>HGB/IFRS-Zugänge können von Zahlungsströmen abweichen. Nicht als „vollständig bezahlt“ deklarieren.</t>
  </si>
  <si>
    <t>3 · Kauf- und Bauverträge</t>
  </si>
  <si>
    <t>Rechtsverbindlicher, nach 21.07.2025 unterzeichneter Vertrag; Wert nur einzeln anrechnen, wenn Vertrag selbst beziffert ist.</t>
  </si>
  <si>
    <t>4 · Beteiligungen</t>
  </si>
  <si>
    <t>Anteils-, Fonds- und Grundstückskäufe gesondert. Keine automatische neu erbaute deutsche Produktionskapazität.</t>
  </si>
  <si>
    <t>5 · Vorher bekannte Projekte</t>
  </si>
  <si>
    <t>Erstentscheidung oder verbindliches Vorstadium vor 21.07.2025: Realisierung möglich, aber nicht „neu durch M4G“.</t>
  </si>
  <si>
    <t>6 · Fehlende Werte</t>
  </si>
  <si>
    <t>Leere Zellen bedeuten „nicht öffentlich bezifferbar/nicht verifiziert“, ausdrücklich NICHT null Euro.</t>
  </si>
  <si>
    <t>7 · FY2025</t>
  </si>
  <si>
    <t>GJ2025 umfasst Januar bis 20.07.2025 VOR Start. H1 2026 kann ebenfalls alte Programme abbilden.</t>
  </si>
  <si>
    <t>8 · Keine Doppelzählung</t>
  </si>
  <si>
    <t>Auszahlungen und Vertragswerte desselben Projekts NICHT addieren. Eltern/Tochterunternehmen oder Fonds/Beteiligte NICHT doppelt zählen.</t>
  </si>
  <si>
    <t>9 · Währungsidentität</t>
  </si>
  <si>
    <t>USD und EUR sind getrennte numerische Spalten; keine stille Wechselkursumrechnung.</t>
  </si>
  <si>
    <t>10 · Prüfgrenze</t>
  </si>
  <si>
    <t>Öffentlich zugängliche Geschäfts- und Zwischenberichte, Firmenmeldungen; nichtöffentliche Hauptbücher, Projektkonten, Bestellarchive nicht verfügbar.</t>
  </si>
  <si>
    <t>11 · Stichdatum</t>
  </si>
  <si>
    <t>Nur bis 22.10.2026 bereits VERÖFFENTLICHTE Berichte. Zukünftige Q3/FY2026 Veröffentlichungen ausgeschlossen.</t>
  </si>
  <si>
    <t>12 · Rechtswirkung</t>
  </si>
  <si>
    <t>Eine vergebene Bestellung/geschlossener Vertrag ist bindend, ohne dass sein Gesamtwert schon gezahlt wurde; eine Presseplanung ist keine Bestellung.</t>
  </si>
  <si>
    <t>Quellenstandard: Emittentenmeldungen und Unternehmensberichte sind im Quellenregister verlinkt. Für private Firmen sind fehlende Abschlüsse bezeichnet. Öffentlich berichtete Buchzugänge sind keine bewiesenen Zahlungen; Anlegerkapital ist nicht realisierte Anlageninvestition. Kein seitenweiser Voll-Audit für alle 147 behauptet.</t>
  </si>
  <si>
    <t>https://www.madeforgermany.net/</t>
  </si>
  <si>
    <t>Initiative / 147er Liste:</t>
  </si>
  <si>
    <t>Stichtag der Liste:</t>
  </si>
  <si>
    <t>30.09.2026</t>
  </si>
  <si>
    <t>Made for Germany | Vollständige 147er-Liste</t>
  </si>
  <si>
    <t>Offizielle alphabetische Reihenfolge aller 147 Mitglieder · abgeschlossen: T1 01–25, T2 26–50, T3 51–75, T4 76–100, T5 101–125, T6 126–147.</t>
  </si>
  <si>
    <t>Mitglied</t>
  </si>
  <si>
    <t>Tranche</t>
  </si>
  <si>
    <t>Aktueller Prüfstatus</t>
  </si>
  <si>
    <t>Bericht/Projekt-Quelle (Stand dieser Tranche)</t>
  </si>
  <si>
    <t>T1 · 01–25</t>
  </si>
  <si>
    <t>https://www.adventinternational.com/</t>
  </si>
  <si>
    <t>https://www.airbus.com/sites/g/files/jlcbta136/files/2026-02/airbus_fy_2025_financial_statements_1.pdf</t>
  </si>
  <si>
    <t>https://www.allianz.com/content/dam/onemarketing/azcom/Allianz_com/investor-relations/en/results-reports/annual-report/ar-2025/en-allianz-group-annual-report-2025.pdf</t>
  </si>
  <si>
    <t>https://www.allisa.software/</t>
  </si>
  <si>
    <t>https://alois-mueller.com/wp-content/themes/custom-theme-alois-mueller/assets/nachhaltigskeitsbericht2025.pdf</t>
  </si>
  <si>
    <t>https://altor.com/</t>
  </si>
  <si>
    <t>https://press.aboutamazon.com/de/2026/10/amazon-uebertrifft-investitionsmeilenstein-von-100-milliarden-euro-und-schafft-mehr-als-3-000-zusaetzliche-arbeitsplaetze-in-deutschland</t>
  </si>
  <si>
    <t>https://www.amprion.net/Dokumente/Amprion/Geschaeftsberichte/2025/Amprion_Finanzbericht-2025.pdf</t>
  </si>
  <si>
    <t>https://www.sec.gov/Archives/edgar/data/1858681/000185868126000013/apo-20251231.htm</t>
  </si>
  <si>
    <t>https://www.ardian.com/sites/default/files/2026-06/Ardian-2025-Integrated-Report.pdf</t>
  </si>
  <si>
    <t>https://www.aroundtown.de/aroundtown.de/Data_Objects/Downloads/Financial_Reports/FY_2025_Financials/AT_FY_2025_Report.pdf</t>
  </si>
  <si>
    <t>https://www.axelspringer.com/de/ax-press-release/axel-springer-legt-erste-zahlen-in-neuer-unternehmensstruktur-vor</t>
  </si>
  <si>
    <t>https://www.baincapital.com/</t>
  </si>
  <si>
    <t>https://bericht.basf.com/2025/de/konzernabschluss/kapitalflussrechnung.html</t>
  </si>
  <si>
    <t>https://reports.bayer.com/geschaeftsbericht-2025/de/konzernabschluss/kapitalflussrechnung.html</t>
  </si>
  <si>
    <t>https://reports.beiersdorf.com/geschaeftsbericht/2025/konzernabschluss/konzernabschluss/kapitalflussrechnung.html</t>
  </si>
  <si>
    <t>https://investor.belden.com/news/news-details/2026/Belden-Reports-Record-Fourth-Quarter-and-Full-Year-2025-Results/default.aspx</t>
  </si>
  <si>
    <t>https://www.sec.gov/Archives/edgar/data/2012383/000119312526071966/blk-20251231.htm</t>
  </si>
  <si>
    <t>https://www.sec.gov/Archives/edgar/data/1393818/000119312526082531/d48618d10k.htm</t>
  </si>
  <si>
    <t>https://www.bmwgroup.com/de/bericht/2025/konzernabschluss/kapitalflussrechnung/index.html</t>
  </si>
  <si>
    <t>https://www.boehringer-ingelheim.com/de/unternehmensbericht/2025/</t>
  </si>
  <si>
    <t>https://assets.bosch.com/media/global/bosch_group/our_figures/pdf/bosch-annual-report-2025.pdf</t>
  </si>
  <si>
    <t>https://www.reports.zeiss.com/meditec-ag/2425/de/konzernlagebericht/wirtschaftsbericht/finanzlage.html</t>
  </si>
  <si>
    <t>https://www.sec.gov/Archives/edgar/data/1527166/000152716626000009/cg-20251231.htm</t>
  </si>
  <si>
    <t>T2 · 26–50</t>
  </si>
  <si>
    <t>https://ir.carrier.com/news/news-details/2026/Carrier-Reports-2025-Results-and-Announces-2026-Outlook/default.aspx</t>
  </si>
  <si>
    <t>https://www.cdr-inc.com/</t>
  </si>
  <si>
    <t>https://www.celonis.com/de/news/press/celonis-expands-its-commitment-to-the-public-sector</t>
  </si>
  <si>
    <t>https://www.charite.de/fileadmin/user_upload/portal_relaunch/Mediathek/publikationen/jahresberichte/Charite_JB25_Final.pdf</t>
  </si>
  <si>
    <t>https://investor-relations.commerzbank.com/media/document/e6a17caf-b3d9-4bc8-b1ce-790de9ec7dd0/assets/Commerzbank_AG_Jahresabschluss_2025.pdf?disposition=inline</t>
  </si>
  <si>
    <t>https://investors.irco.com/financials/annual-reports</t>
  </si>
  <si>
    <t>https://geschaeftsbericht.covestro.com/annual-financial-report-2025/de/report/lagebericht/wirtschaftsbericht/ertrags-finanz-und-vermoegenslage-covestro-konzern/finanzlage/</t>
  </si>
  <si>
    <t>https://investors.csl.com/annualreport/2026/93/</t>
  </si>
  <si>
    <t>https://www.cvc.com/shareholders/annual-report-2025/</t>
  </si>
  <si>
    <t>https://projekte.rheinisches-revier.de/bewilligte-projekte/projektdetails/cylib</t>
  </si>
  <si>
    <t>https://www.daiichisankyo.com/investors/library/</t>
  </si>
  <si>
    <t>https://www.daimlertruck.com/fileadmin/user_upload/dokumente/investoren/berichte/geschaeftsberichte/2025/daimler-truck-ir-geschaeftsbericht-2025-inkl-zusammengefasster-lagebericht-dth-ag.pdf</t>
  </si>
  <si>
    <t>https://investor-relations.db.com/files/documents/other-presentations-and-events/2025/Geschaeftsbericht-2025.pdf?language_id=3</t>
  </si>
  <si>
    <t>https://www.dbag.de/newsroom/detail/stabile-entwicklung-trotz-anspruchsvoller-marktlage-investitionen-auf-rekordniveau/</t>
  </si>
  <si>
    <t>https://deutsche-boerse.com/dbg-en/investor-relations/financial-reports/annual-report-2025</t>
  </si>
  <si>
    <t>https://report.lufthansagroup.com/2025/annual-report/de/zusammengefasster-lagebericht/wirtschaftsbericht/finanzielle-entwicklung/finanzlage/</t>
  </si>
  <si>
    <t>https://bericht.telekom.com/geschaeftsbericht-2025/lagebericht/geschaeftsentwicklung-der-operativen-segmente/deutschland.html</t>
  </si>
  <si>
    <t>https://www.dsgv.de/</t>
  </si>
  <si>
    <t>https://reporting-hub.group.dhl.com/2025-fy/de/konzernabschluss/anhang-zum-konzernabschluss-der-deutsche-post-ag/erlaeuterungen-zur-segmentberichterstattung/</t>
  </si>
  <si>
    <t>https://www.diehl.com/cms/files/Diehl_Metall_Pressemitteilung_Gro%C3%9Finvestitionen_eZee_Factory_24032026.pdf?download=1</t>
  </si>
  <si>
    <t>https://www.droege-group.com/</t>
  </si>
  <si>
    <t>https://www.dussmann.com/</t>
  </si>
  <si>
    <t>T3 - 51-75</t>
  </si>
  <si>
    <t>https://www.dzbank.de/content/dzbank/de/home/die-dz-bank/investor-relations/berichte.html</t>
  </si>
  <si>
    <t>https://earlybird.com/</t>
  </si>
  <si>
    <t>https://www.corporate.enpal.com/pressemitteilungen/enpal-erzielt-2025-rekordumsatz-und-setzt-weiter-auf-starkes-wachstum</t>
  </si>
  <si>
    <t>https://eqtgroup.com/shareholders/reports-and-presentations</t>
  </si>
  <si>
    <t>https://www.essity.com/investors/reports-and-presentations/financial-reports</t>
  </si>
  <si>
    <t>https://www.ewe.com/de/investor-relations/publikationen</t>
  </si>
  <si>
    <t>https://www.festo.com/de/de/</t>
  </si>
  <si>
    <t>https://company-information.service.gov.uk/company/12958692/filing-history</t>
  </si>
  <si>
    <t>https://www.fiege.com/de/</t>
  </si>
  <si>
    <t>https://www.lobbyregister.bundestag.de/media/d5/65/796757/Testatsexemplar-Flix-SE-Consolidated-2025_LR_geschwaerzt.pdf</t>
  </si>
  <si>
    <t>https://www.focused-energy.co/news-release/focused-energy-sichert-240-millionen-us-dollar</t>
  </si>
  <si>
    <t>https://report.fresenius.com/2025/annual-report/management-report/economic-report/financial-position.html</t>
  </si>
  <si>
    <t>https://www.sec.gov/Archives/edgar/data/1333141/000110465926019005/fms-20251231x20f.htm</t>
  </si>
  <si>
    <t>https://www.generalcatalyst.com/</t>
  </si>
  <si>
    <t>https://www.getyourguide.com/</t>
  </si>
  <si>
    <t>https://www.gic.com.sg/our-portfolio/gic-reports/</t>
  </si>
  <si>
    <t>https://report.gi-de.com/konzernabschluss/</t>
  </si>
  <si>
    <t>https://gf.com/news-and-events/news/globalfoundries-marks-dresden-expansion-milestone-announces-next-generation-platform-for-physical-ai/</t>
  </si>
  <si>
    <t>https://www.goldbeck.de/en/company/newsroom/news/financial-year-2025-26-goldbeck-achieves-order-intake-of-eur73-billion</t>
  </si>
  <si>
    <t>https://financialfilings.com/filings/heidelbergcement-ag/annual-report-esef/2026/69034871/</t>
  </si>
  <si>
    <t>https://www.henkel.de/resource/blob/2131544/eae43b38b5da9c89268a532af1dfbe4f/data/2025-annual-report.pdf</t>
  </si>
  <si>
    <t>T4 · 76–100</t>
  </si>
  <si>
    <t>https://investors.hensoldt.net/news/financial-year-2025-hensoldt-achieves-record-order-intake-and-confirms-structural-growth-path/7f15c9a0-04e9-4f26-91d4-fcdf9af6db2d</t>
  </si>
  <si>
    <t>https://www.herrenknecht.com/de/unternehmen/</t>
  </si>
  <si>
    <t>https://isquaredcapital.com/</t>
  </si>
  <si>
    <t>https://www.infineon.com/assets/row/public/documents/corporate/investors/annual-reports/2025/2025-annual-report-v01-00-en.pdf</t>
  </si>
  <si>
    <t>https://innoenergy.com/</t>
  </si>
  <si>
    <t>https://financialfilings.com/filings/ks-ag/annual-report-esef/2026/69032734/</t>
  </si>
  <si>
    <t>https://www.kfw.de/KfW-Konzern/Investor-Relations/</t>
  </si>
  <si>
    <t>https://www.kkr.com/</t>
  </si>
  <si>
    <t>https://newsroom.knorr-bremse.com/en/knorr-bremse-on-course-for-success-with-higher-profit-and-profitability/</t>
  </si>
  <si>
    <t>https://lanxess.com/-/media/project/lanxess/corporate-internet/investors/reporting/2025/q4/2025-ar-lxs-web.pdf</t>
  </si>
  <si>
    <t>https://leica-camera.com/de-DE/presse/leica-camera-gruppe-mit-robuster-geschaeftsentwicklung-im-geschaeftsjahr-20252026</t>
  </si>
  <si>
    <t>https://www.marvelfusion.com/</t>
  </si>
  <si>
    <t>https://financialfilings.com/filings/mercedes-benz-ag/annual-report/2026/33033271/</t>
  </si>
  <si>
    <t>https://www.merz.com/</t>
  </si>
  <si>
    <t>https://www.mtu.de/de/newsroom/presse/aktuelle-presseinformationen/</t>
  </si>
  <si>
    <t>https://www.munichre.com/en/company/investors/reports-and-presentations.html</t>
  </si>
  <si>
    <t>https://neura-robotics.com/</t>
  </si>
  <si>
    <t>https://www.nextwind.de/news/rekordfinanzierung-fuer-nextwind</t>
  </si>
  <si>
    <t>https://www.nttdata.com/global/en/investors</t>
  </si>
  <si>
    <t>https://investor.nvidia.com/financial-info/annual-reports-and-proxies/default.aspx</t>
  </si>
  <si>
    <t>https://www.ottogroup.com/medien/dynamic/docs/de/bpk/2026/gb_2025_26_gesamt_de.pdf</t>
  </si>
  <si>
    <t>T5 - 101-125</t>
  </si>
  <si>
    <t>https://www.parloa.com/de/presse/parloa-sichert-sich-350-millionen-us-dollar-in-series-d/</t>
  </si>
  <si>
    <t>https://www.partnersgroup.com/news-and-views/press-releases/corporate-news/detail?news_id=675a461a-0455-4d91-a598-3cd510d6d777</t>
  </si>
  <si>
    <t>https://www.pepperl-fuchs.com/global/en/company.htm</t>
  </si>
  <si>
    <t>https://www.permira.com/</t>
  </si>
  <si>
    <t>https://www.personio.com/</t>
  </si>
  <si>
    <t>https://corporate.pirelli.com/corporate/en-ww/investors/financial-publications/financial-reports</t>
  </si>
  <si>
    <t>https://www.proximafusion.com/press-news/proxima-fusion-raises-eu411-million-to-build-europes-commercial-fusion-champion</t>
  </si>
  <si>
    <t>https://corporate.qiagen.com/investor-relations/financial-reports-and-sec-filings/financial-reports/default.aspx</t>
  </si>
  <si>
    <t>https://ir.renk.com/de/reports-presentations/financial-reporting</t>
  </si>
  <si>
    <t>https://www.rewe-group.com/de/geschaeftsbericht-rewe-group-2025/</t>
  </si>
  <si>
    <t>https://ir.rheinmetall.com/de/finanzberichte</t>
  </si>
  <si>
    <t>https://www.roche.de/presse/news/geschaeftsergebnis-2025-roche-in-deutschland-zieht-bilanz-roche-waechst-gegen-den-trend-und-investiert-ueber-700-millionen-euro-in-deutschland</t>
  </si>
  <si>
    <t>https://www.rocktechlithium.com/news</t>
  </si>
  <si>
    <t>https://www.rwe.com/investor-relations/finanzberichte-praesentationen-videos/</t>
  </si>
  <si>
    <t>https://www.sec.gov/Archives/edgar/data/1000184/000110465926020058/sap-20251231x20f.htm</t>
  </si>
  <si>
    <t>https://www.schaeffler.com/remotemedien/media/_shared_media_rwd/08_investor_relations/reports/2025_ar/2025_schaeffler_annual_report_de_y17vxu.pdf</t>
  </si>
  <si>
    <t>https://www.schwenk.de/</t>
  </si>
  <si>
    <t>https://www.sennder.com/</t>
  </si>
  <si>
    <t>https://www.saarstahl.com/</t>
  </si>
  <si>
    <t>https://www.siemens.com/de-de/company/investor-relations/financial-results/</t>
  </si>
  <si>
    <t>https://www.siemens-energy.com/de/de/home/investor-relations.html</t>
  </si>
  <si>
    <t>https://www.siemens-healthineers.com/deu/investor-relations</t>
  </si>
  <si>
    <t>https://about.sixt.com/investor-relations/</t>
  </si>
  <si>
    <t>https://www.starkgroup.dk/</t>
  </si>
  <si>
    <t>T6 · 126–147</t>
  </si>
  <si>
    <t>https://www.stellantis.com/en/investors/reporting/financial-reports</t>
  </si>
  <si>
    <t>https://sunfire.de/de/news/</t>
  </si>
  <si>
    <t>https://www.symrise.com/de/investoren/finanzergebnisse/</t>
  </si>
  <si>
    <t>https://ir.teamviewer.com/de/publications/financial-results</t>
  </si>
  <si>
    <t>https://www.telefonica.de/file/public/826/GESCHAEFTSBERICHT-2025-DE-Telefonica-Deutschland-Holding-AG.pdf?attachment=1</t>
  </si>
  <si>
    <t>https://www.eqs-news.com/de/news/corporate/tennet-germany-investiert-rekordsumme-von-10-milliarden-euro-in-deutsche-strominfrastruktur/464d760a-0fa0-484a-84b2-a4f35d695d50_de</t>
  </si>
  <si>
    <t>https://www.exploration.space/blog/the-exploration-company-series-c-450-million</t>
  </si>
  <si>
    <t>https://www.thyssenkrupp.com/de/investoren/berichte-und-publikationen</t>
  </si>
  <si>
    <t>https://www.trumpf.com/de_DE/unternehmen/profil/geschaeftsbericht/</t>
  </si>
  <si>
    <t>https://www.united-internet.de/fileadmin/user_upload/Konzernabschluss_2025_DE.pdf</t>
  </si>
  <si>
    <t>https://www.lobbyregister.bundestag.de/media/7b/ac/637527/VTAG-Geschaeftsbericht-31-Maerz-2025.pdf</t>
  </si>
  <si>
    <t>https://www.viessmann.group/what</t>
  </si>
  <si>
    <t>https://www.volkswagen-group.com/de/finanzberichte-18134</t>
  </si>
  <si>
    <t>https://report.vonovia.com/2025/q4/de/</t>
  </si>
  <si>
    <t>https://corporate.zalando.com/de/investor-relations/zalando-jahresergebnis-25</t>
  </si>
  <si>
    <t>Investitions- und Berichtsprüfung | Unternehmen 01–25</t>
  </si>
  <si>
    <t>Millionen Euro / USD, soweit ausgefüllt · 2025 ist NICHT automatisch 21.07.–31.12. · nur Originalwerte und eindeutige Verträge</t>
  </si>
  <si>
    <t>2025 EUR Mio</t>
  </si>
  <si>
    <t>2025 USD Mio</t>
  </si>
  <si>
    <t>2025 Kennzahl / Abgrenzung</t>
  </si>
  <si>
    <t>2025 Raum</t>
  </si>
  <si>
    <t>2026 EUR Mio</t>
  </si>
  <si>
    <t>2026 USD Mio</t>
  </si>
  <si>
    <t>2026 Kennzahl / Zeitraum</t>
  </si>
  <si>
    <t>2026 Raum</t>
  </si>
  <si>
    <t>2025 DE EUR Mio</t>
  </si>
  <si>
    <t>2025 DE Anmerkung</t>
  </si>
  <si>
    <t>Neuer bindender DE-Sachanlagenvertrag EUR Mio</t>
  </si>
  <si>
    <t>Abgeschlossene Finanz-/Bestandstransaktionen EUR Mio</t>
  </si>
  <si>
    <t>Altentscheidung / strenger Neuheitstest</t>
  </si>
  <si>
    <t>Interpretation / belegt oder nicht</t>
  </si>
  <si>
    <t>GB 2025 Originallink</t>
  </si>
  <si>
    <t>Interim 2026 Originallink</t>
  </si>
  <si>
    <t>Projekt-/Vertragsbeleg</t>
  </si>
  <si>
    <t>Berichtsbefund</t>
  </si>
  <si>
    <t>T1 Neupruefung Stichtag</t>
  </si>
  <si>
    <t>T1 Eigene identifizierte Projekte</t>
  </si>
  <si>
    <t>T1 klar VOR</t>
  </si>
  <si>
    <t>T1 NACH nur Erstbeleg</t>
  </si>
  <si>
    <t>T1 Erstbeschluss offen (Nach + unklar)</t>
  </si>
  <si>
    <t>T1 Exkludierte Finanz-/Mietvorgaenge</t>
  </si>
  <si>
    <t>T1 Detailregister</t>
  </si>
  <si>
    <t>T1 Quellen-/Entscheid-Befund</t>
  </si>
  <si>
    <t>T1 relevante eigene Projekte 2025-28</t>
  </si>
  <si>
    <t>T1 relevante vor Stichtag</t>
  </si>
  <si>
    <t>T1 relevante nur Erstbeleg nach Stichtag</t>
  </si>
  <si>
    <t>Tatsächlicher Cash-CAPEX GJ2025: Eurogrid-Konzern; 50Hertz Gruppe</t>
  </si>
  <si>
    <t>Deutschland</t>
  </si>
  <si>
    <t>Tatsächlicher Cash-CAPEX H1 2026: Eurogrid</t>
  </si>
  <si>
    <t>GJ2025 Cash 50Hertz-Eurogrid, nicht erst ab 21.7.</t>
  </si>
  <si>
    <t>Netzbauprogramm vor 21.7.2025 entwickelt; einzelne neue Projekte zeitlich nicht identifiziert.</t>
  </si>
  <si>
    <t>€3.800 Mio Bruttoinvestitionen (50Hertz-Presse) und €3.616,3 Mio Zahlungen (Eurogrid-Konzern) sind andere Messgrößen.</t>
  </si>
  <si>
    <t>https://www.eurogrid.com/cdn/files/48cfa705-daf4-446e-74cc-08deec9981f8/eurogrid%20gmbh%20unaudited%20condensed%20consolidated%20interim%20financial%20statements%20for%20the%20first%20half-year%202026%20ifrs%20en.pdf</t>
  </si>
  <si>
    <t>https://www.eurogrid.com/de-de/Investor-Relations/Debt-Issuance-Programme</t>
  </si>
  <si>
    <t>FY Eurogrid, Konzern-Kapitalflussrechnung S.9 / PDF P8 | H1 Eurogrid, Konzern-Kapitalflussrechnung S.7 / PDF P6</t>
  </si>
  <si>
    <t>Geprueft 22.10.2026</t>
  </si>
  <si>
    <t>T1_PROJEKTE_01_25</t>
  </si>
  <si>
    <t>Keine konsolidierte DE-Sachinvestitionszahl aus öffentlichem Abschluss belegt</t>
  </si>
  <si>
    <t>Nicht nachweisbar</t>
  </si>
  <si>
    <t>Kein öffentlich vergleichbarer Quartals-CAPEX für DE</t>
  </si>
  <si>
    <t>Portfoliofonds und Beteiligungserwerbe ggf. auch in Deutschland; einzelvertragliche Zuordnung offen.</t>
  </si>
  <si>
    <t>Eigene Zusagen, Fondsvolumen und Beteiligungstransfers nicht als neue Werkbauten zählen.</t>
  </si>
  <si>
    <t>https://www.adventinternational.com/investments/</t>
  </si>
  <si>
    <t>Unternehmens-/Portfolioübersicht | Keine öffentlich nachprüfbare Zahl</t>
  </si>
  <si>
    <t>Tatsächlicher Cash-CAPEX für PPE + immaterielle Werte + Investitionsimmobilien 2025</t>
  </si>
  <si>
    <t>Weltweit</t>
  </si>
  <si>
    <t>Tatsächlicher Cash-CAPEX H1 2026</t>
  </si>
  <si>
    <t>Bestell-/Lieferverträge für Flugzeuge anderer Firmen sind Airbus-Umsatz, nicht eigener deutscher Investitionsausbau.</t>
  </si>
  <si>
    <t>Deutschland-Anteil aus Konzernkapitalfluss nicht isoliert; Q3 2026 am 22.10. noch nicht veröffentlicht.</t>
  </si>
  <si>
    <t>https://mediaassets.airbus.com/pm_38_922_922515-962uvvlfu8.pdf?fileName=hy-2026-financial-statements.pdf</t>
  </si>
  <si>
    <t>https://www.airbus.com/en/investors/financial-results</t>
  </si>
  <si>
    <t>FY Airbus, Konzernkapitalflussrechnung | H1 Airbus, Kapitalflussrechnung</t>
  </si>
  <si>
    <t>Tatsächlich gezahlte Beschaffungen von Sachanlagen 2025 (separat €576m Investmentimmobilien)</t>
  </si>
  <si>
    <t>Tatsächlich gezahlte Beschaffungen Sachanlagen H1 2026</t>
  </si>
  <si>
    <t>Keine belegte neue konkret deutsche Sachinvestition ab Stichtag; Immobilien- und Finanzanlagen nicht zusammenwerfen.</t>
  </si>
  <si>
    <t>Allianz Kapitalanlagen in Wertpapiere nicht als deutsche Produktivkapitalanlagen verbuchen.</t>
  </si>
  <si>
    <t>https://www.allianz.com/content/dam/onemarketing/azcom/Allianz_com/investor-relations/en/results/2026-2q/2q-2026-halbjahresbericht-allianz.pdf</t>
  </si>
  <si>
    <t>https://www.allianz.com/de/investor_relations/ergebnisse-berichte/geschaeftsbericht.html</t>
  </si>
  <si>
    <t>FY Allianz, Konzernkapitalflussrechnung | H1 Allianz, Kapitalflussrechnung S.25 / PDF P24</t>
  </si>
  <si>
    <t>Kein öffentlicher vergleichbarer FY25-Konzernabschluss nachgewiesen</t>
  </si>
  <si>
    <t>Keine publizierten Quartalskennzahlen nachgewiesen</t>
  </si>
  <si>
    <t>Keine projektgenaue neue rechtsverbindliche DE-Verpflichtung mit Betrag auffindbar.</t>
  </si>
  <si>
    <t>Unternehmensregister kann hinterlegte Registerunterlagen enthalten; Nichtfinden ≠ Nullinvestition.</t>
  </si>
  <si>
    <t>https://www.unternehmensregister.de/ureg/</t>
  </si>
  <si>
    <t>Unternehmenswebsite / Unternehmensregister | Nicht verfügbar</t>
  </si>
  <si>
    <t>2025 Nachhaltigkeitsbericht öffentlich; geprüfte Investitions-Cashflow-Zahl nicht daraus bestimmt</t>
  </si>
  <si>
    <t>Keine öffentlich vergleichbaren Quartalszahlen identifiziert</t>
  </si>
  <si>
    <t>Keine bezifferte nach dem 21.07.2025 rechtsverbindliche neue deutsche Sachinvestition belegt.</t>
  </si>
  <si>
    <t>Nachhaltigkeitsbericht ist KEINE gleichwertige voll geprüfte Konzern-Kapitalflussrechnung.</t>
  </si>
  <si>
    <t>https://alois-mueller.com/</t>
  </si>
  <si>
    <t>Nachhaltigkeitsbericht 2025 | Nicht veröffentlicht</t>
  </si>
  <si>
    <t>Fonds-/Portfolioübersicht, eigene DE-Sachanlageausgaben nicht publiziert</t>
  </si>
  <si>
    <t>Keine öffentlich vergleichbare DE-Quartalszahl</t>
  </si>
  <si>
    <t>Keine einzeln bezifferte abgeschlossene neue DE-Bauverpflichtung belegt.</t>
  </si>
  <si>
    <t>Unternehmenstransaktionen zählen nicht als neu gebaute Anlagen.</t>
  </si>
  <si>
    <t>https://altor.com/investments/</t>
  </si>
  <si>
    <t>Corporate website | Nicht verfügbar</t>
  </si>
  <si>
    <t>€15.000 Mio. „Investitionen in Deutschland“ 2025 laut Amazon; inkl. Vergütung/Betriebskosten</t>
  </si>
  <si>
    <t>Deutschland (breite Definition)</t>
  </si>
  <si>
    <t>Keine getrennte deutsche Sachanlagen-CAPEX-Zahl für H1 2026</t>
  </si>
  <si>
    <t>AWS Frankfurt €8.800 Mio und Sovereign Cloud €7.800 Mio Pläne bereits 2024 angekündigt.</t>
  </si>
  <si>
    <t>Pressezahl 15.000 (nicht eintragen als physische CAPEX-Zahl): jährlicher Sammelbegriff, nicht bilanzierter CAPEX.</t>
  </si>
  <si>
    <t>https://press.aboutamazon.com/de/arbeitsplaetze-und-investitionen/2025/9/amazon-staerkt-lokale-wirtschaft-90-milliarden-euro-fuer-den-deutschen-standort-und-40-000-festangestellte-mitarbeitende</t>
  </si>
  <si>
    <t>Pressemeldung 15.10.2026 | Keine DE-Sachanlagentrennung</t>
  </si>
  <si>
    <t>Netzausbau-Investitionen 2025 gemäß HGB (nicht identisch Cash-Abfluss)</t>
  </si>
  <si>
    <t>Investitionszugänge gemäß HGB H1 2026 (gerundet)</t>
  </si>
  <si>
    <t>GJ2025 bilanzierte Netzinvestitionen, teils vor 21.07.</t>
  </si>
  <si>
    <t>Rhein-Main-Link 2026 Einzelvertrag; Vorläufer/Projekt schon 2024 (Preferred Supplier Agreement).</t>
  </si>
  <si>
    <t>Verbindlicher Kabelauftrag 21.05.2026 rund €2.000 Mio, aber nicht gezahlte Summe und keine M4G-Neuentstehung belegt.</t>
  </si>
  <si>
    <t>https://www.amprion.net/Presse/Presse-Detailseite_98176.html</t>
  </si>
  <si>
    <t>Amprion Finanzbericht 2025 S.10 | Amprion H1 Veröffentlichung 20.08.2026</t>
  </si>
  <si>
    <t>Apollo SEC 10-K 2025; keine isolierte deutsche Sachanlagen-CAPEX-Zahl</t>
  </si>
  <si>
    <t>Quartalsberichte für Fondsleistungen keine DE-Asset-Erstinvestitionen</t>
  </si>
  <si>
    <t>2025-11-26 €3.200m für Amprion-Beteiligungs-JV gezahlt (an RWE); 2026-09-16 €3.000m Bayer-LARC Eigenkapitaltransaktion MIT KKR abgeschlossen.</t>
  </si>
  <si>
    <t>€6.200 Mio Summe zweier unterscheidbarer FINANZTRANSAKTIONEN, nicht neue DE-Sachanlagen; 3.000 umfasst KKR, nicht allein Apollo.</t>
  </si>
  <si>
    <t>https://www.rwe.com/presse/rwe-ag/2025-11-26-rwe-und-apollo-schliessen-transaktion-erfolgreich-ab/</t>
  </si>
  <si>
    <t>https://www.apollo.com/insights-news/pressreleases/2026/09/apollo-funds-complete-3-billion-capital-solution-for-bayer-3362850</t>
  </si>
  <si>
    <t>SEC 10-K Apollo FY2025 | RWE 26.11.25 und Apollo 16.09.26 Primärmeldungen</t>
  </si>
  <si>
    <t>Integrierter Jahresbericht 2025; eigene DE-CAPEX-Zahl nicht abgrenzbar</t>
  </si>
  <si>
    <t>DE-Fondsabschluss nicht öffentlich</t>
  </si>
  <si>
    <t>19.05.2026 abgeschlossener Erwerb Windprojektpipeline Sachsen 132 MW; Kaufpreis nicht genannt.</t>
  </si>
  <si>
    <t>Kaufvertrag/Übernahme abgeschlossen, aber Vorhaben noch nicht gebaut; Erwerb Projektrechte ≠ realisierte neue Erzeugungskapazität.</t>
  </si>
  <si>
    <t>https://www.ardian.com/news-insights/press-releases/ardian-clean-energy-evergreen-fund-aceef-enters-german-renewables</t>
  </si>
  <si>
    <t>Ardian Integrierter Bericht 2025 | Ardian Presse 19.05.2026</t>
  </si>
  <si>
    <t>2025 CAPEX (u.a. Sanierung, Mieterausbau); nicht zwingend kassenwirksame €421,4 Mio</t>
  </si>
  <si>
    <t>DE und Ausland</t>
  </si>
  <si>
    <t>H1 2026: Akquisitions- und Capex-Cashflows gemischt; kein homogener DE-Cash-CAPEX-Wert</t>
  </si>
  <si>
    <t>Q1 2026 €75 Mio Kauf bestehender deutscher Wohnimmobilien VERTRAGLICH gezeichnet, Abschluss H1 2026.</t>
  </si>
  <si>
    <t>Wertzuwachs durch Erwerb bestehender Immobilien, keine neue Bauleistung; Gesamt-Konzern-CAPEX €421,4 Mio 2025.</t>
  </si>
  <si>
    <t>https://www.aroundtown.de/aroundtown.de/Data_Objects/Downloads/Financial_Reports/Q1_2026_Financials/AT_Q1_2026.pdf</t>
  </si>
  <si>
    <t>https://www.aroundtown.de/aroundtown.de/Data_Objects/Downloads/Financial_Reports/FY_2025_Financials/AT_FY_2025%20financials_presentation.pdf</t>
  </si>
  <si>
    <t>FY Aroundtown Report 2025, „Total capex“ | Q1 2026 75 Mio signed, closed later</t>
  </si>
  <si>
    <t>Öffentliches Geschäftszahlen-Update, aber keine vollständige Konzernkapitalflussrechnung</t>
  </si>
  <si>
    <t>Keine vergleichbaren H1-CAPEX-Zahlen nachgewiesen</t>
  </si>
  <si>
    <t>Keine projektgenauen unterschriebenen DE-Investitionsverträge mit Betrag gefunden.</t>
  </si>
  <si>
    <t>Restrukturierung 2025: Veröffentlichungsumfang nicht mit IFRS börsennotierter Konzerne gleichsetzen.</t>
  </si>
  <si>
    <t>https://www.axelspringer.com/</t>
  </si>
  <si>
    <t>Unternehmensmeldung Geschäftszahlen | Nicht nachgewiesen</t>
  </si>
  <si>
    <t>Bain-Capital-Fonds: DE-Fabrik/CAPEX nicht separat aus öffentlicher Bilanz</t>
  </si>
  <si>
    <t>Kein entsprechender öffentlicher Q-Bericht</t>
  </si>
  <si>
    <t>Keine konkret bezifferte nach Stichtag abgeschlossene deutsche SACHINVESTITION belegt.</t>
  </si>
  <si>
    <t>Nicht Beteiligungserwerb mit Neubau verwechseln.</t>
  </si>
  <si>
    <t>https://www.baincapital.com/portfolio</t>
  </si>
  <si>
    <t>Portfolio-Firmenseite | Nicht verfügbar</t>
  </si>
  <si>
    <t>Tatsächliche Auszahlungen Erwerb immaterieller Vermögenswerte/Sachanlagen FY2025</t>
  </si>
  <si>
    <t>Tatsächliche Auszahlungen immaterielle Vermögenswerte/Sachanlagen H1 2026</t>
  </si>
  <si>
    <t>BASF SE HGB FY2025 €601 Mio Sachanlagenzugänge; überwiegend Ludwigshafen, nicht reine Cash-Zahl</t>
  </si>
  <si>
    <t>Ludwigshafen-Säureprojekt schon 29.04.2025 angekündigt (ALT); einseitige Zurechnung unzulässig.</t>
  </si>
  <si>
    <t>FY2025 umfasst 01.01.-20.07.2025 vor M4G; keine DE-Aufteilung aller Cashinvestitionen.</t>
  </si>
  <si>
    <t>https://www.basf.com/global/de/investors/basf-at-a-glance/key-financial-data/cash-flow</t>
  </si>
  <si>
    <t>https://bericht.basf.com/2025/de/zusammengefasster-lagebericht/angaben-zur-basf-se-nach-hgb/vermoegens-und-finanzlage.html</t>
  </si>
  <si>
    <t>BASF Kapitalflussrechnung FY2025 | BASF H1-26 Kapitalflussrechnung</t>
  </si>
  <si>
    <t>Tatsächliche Ausgaben immaterielle Vermögenswerte/Sachanlagen FY2025</t>
  </si>
  <si>
    <t>Cashflow-relevante Investitionen H1 2026</t>
  </si>
  <si>
    <t>ca. €91m Monheim + €32m Dormagen + €30m Leverkusen FY25, laufende Projekte</t>
  </si>
  <si>
    <t>2025 Standorte Monheim, Dormagen, Leverkusen bereits zuvor im Ausbau; Bayer-Apollo/KKR 09/2026 Finanztransaktion NEU, kein Werksneubau.</t>
  </si>
  <si>
    <t>€3.000 Mio Bayer LARC als Apollo/KKR Beteiligungsfinanzierung; gleiche Buchung bei Apollo, NICHT zweimal zählen.</t>
  </si>
  <si>
    <t>https://reports.bayer.com/halbjahresfinanzbericht-q2-2026/de/</t>
  </si>
  <si>
    <t>Bayer FY2025 Cashflow / Investitionen | Bayer H1 2026 Konzernkennzahlen</t>
  </si>
  <si>
    <t>Tatsächlich gezahlte Sach- und immaterielle Investitionen FY2025</t>
  </si>
  <si>
    <t>Angegebenes Investitionsvolumen H1 2026 (nicht sicher Cash)</t>
  </si>
  <si>
    <t>Leipziger Werksausbau vor 2025 begonnen, keine hinreichend neue Projekt-/Vertragszuordnung.</t>
  </si>
  <si>
    <t>PPE Cash-Wert nicht um Wertpapierkäufe erhöhen.</t>
  </si>
  <si>
    <t>https://www.beiersdorf.com/newsroom/press-information/all-press-releases/2026/08/03-half-year-results-2026</t>
  </si>
  <si>
    <t>Beiersdorf FY2025 Konzern-Cashflow | Beiersdorf H1 2026 Unternehmenszahlen</t>
  </si>
  <si>
    <t>Tatsächlich gezahlter CAPEX FY2025 gemäß US-GAAP cash flow</t>
  </si>
  <si>
    <t>Tatsächlich gezahlter CAPEX H1 2026 (USD)</t>
  </si>
  <si>
    <t>Kein veröffentlichtes separate DE-Werk-Projekt, rechtsverbindlicher Wert unbekannt.</t>
  </si>
  <si>
    <t>USD-Beträge NICHT ohne korrekt definierten Kurs in Euro umrechnen oder summieren.</t>
  </si>
  <si>
    <t>https://investor.belden.com/news/news-details/2026/Belden-Reports-Record-Second-Quarter-2026-Results/default.aspx</t>
  </si>
  <si>
    <t>Belden 2025 Geschäfts-/Q4 Mitteilung | Belden Q2 2026 Cashflow</t>
  </si>
  <si>
    <t>Tatsächlich gezahlte Käufe Sachanlagen/Ausstattung FY2025 (USD)</t>
  </si>
  <si>
    <t>Q3 2026 Ergebnis am 14.10.2026 veröffentlicht; DE-CAPEX nicht isoliert</t>
  </si>
  <si>
    <t>Keine deutsche Einzelprojektzuordnung aus SEC 10-K/Q3; AUM/Fondszuflüsse ausgeschlossen.</t>
  </si>
  <si>
    <t>USD 375 Mio Sachanlagezahlung global, ausdrücklich keine AUM oder Firmenkauf-Ausgaben.</t>
  </si>
  <si>
    <t>https://www.blackrock.com/corporate/newsroom/media/press-releases/blackrock-reports-third-quarter-2026</t>
  </si>
  <si>
    <t>BlackRock SEC 10-K FY2025 | BlackRock Q3 2026 14.10. Ergebnisse</t>
  </si>
  <si>
    <t>SEC 10-K FY2025; Investitionen überwiegend fondsbezogen, DE-Sachanlagen nicht separat</t>
  </si>
  <si>
    <t>Q3 2026 Bericht am 22.10. morgens noch nicht veröffentlicht</t>
  </si>
  <si>
    <t>Keine einzeln zugeordnete Deutsche Anlageninvestitionszahlung oder Vertragssumme.</t>
  </si>
  <si>
    <t>Funds raised, deployed und Asset Under Management sind NICHT neue deutsche Sachanlagen.</t>
  </si>
  <si>
    <t>https://www.blackstone.com/news/press/blackstone-announces-third-quarter-2026-investor-call/</t>
  </si>
  <si>
    <t>Blackstone SEC 10-K FY2025 | Q3-Terminmeldung 2026</t>
  </si>
  <si>
    <t>Tatsächlich gezahlter Cash-CAPEX Konzern FY2025</t>
  </si>
  <si>
    <t>Tatsächlicher Cash-CAPEX Konzern H1 2026; Segment Automobile €3.502 Mio</t>
  </si>
  <si>
    <t>Werk Straßkirchen/Batterie, München etc. Bauprojekte schon vor M4G gestartet; €2 Mrd Standortprogramm mehrjährig, nicht heute ausgezahlt.</t>
  </si>
  <si>
    <t>Nicht Cash-CAPEX mit Leasingfahrzeug-/Finanzdienstleistungsbeständen vermischen.</t>
  </si>
  <si>
    <t>https://www.bmwgroup.com/content/dam/grpw/websites/bmwgroup_com/ir/downloads/de/2026/q2/BMW_Q2-2026-DE.pdf</t>
  </si>
  <si>
    <t>BMW FY2025 Cashflow Konzern | BMW Q2/H1 2026 Kapitalflussrechnung</t>
  </si>
  <si>
    <t>Unternehmensbericht FY2025; €6.400 Mio Forschungsausgaben NICHT Sachkapital-CAPEX</t>
  </si>
  <si>
    <t>Keine veröffentlichte H1-DE-Cashkapitalflussrechnung</t>
  </si>
  <si>
    <t>Juni 2026 Stopp zuvor geplanter deutscher Laborinvestitionen €900m für 2027–2030.</t>
  </si>
  <si>
    <t>Die €900 Mio sind gestrichene Pläne, nicht bereits gezahltes Kapital und nicht negative investierte Summe.</t>
  </si>
  <si>
    <t>https://wm.baden-wuerttemberg.de/de/service/kommunikation-und-medien/pressemitteilung/pid/pharmaindustrie-investitionen-wandern-ab-deutschland-muss-gegensteuern</t>
  </si>
  <si>
    <t>https://www.handelsblatt.com/unternehmen/industrie/pharma-boehringer-ingelheim-streicht-hohe-investitionen-in-deutschland/100230012.html</t>
  </si>
  <si>
    <t>Unternehmensbericht FY2025 | Ministeriumsreaktion und Firmenaussage 2026</t>
  </si>
  <si>
    <t>Sachanlagenzugänge 2025 (BILANZIELL, NICHT Zahlungen)</t>
  </si>
  <si>
    <t>Sachanlageninvestitionen H1 2026 gerundet; nicht als Cash bestätigt</t>
  </si>
  <si>
    <t>Deutschland 2025 bilanzieller CAPEX, im Konzernwert enthalten</t>
  </si>
  <si>
    <t>Investitionsbestellungen €1.048 Mio weltweit am 31.12.2025 bereits platziert, unterschriebenes Datum/DE-Anteil nicht öffentlich.</t>
  </si>
  <si>
    <t>Größere Geschäftsübernahme von JCI-Hitachi HVAC 01.08.2025 ist M&amp;A, kein physisches Neuinvestitions-CAPEX.</t>
  </si>
  <si>
    <t>https://www.bosch-presse.de/pressportal/de/de/halbjahreszahlen-2026-bosch-bekraeftigt-ausblick-285632.html</t>
  </si>
  <si>
    <t>Bosch GB2025 S.55-56 / PDF P54-55 | Bosch Presse Halbjahreszahlen 2026</t>
  </si>
  <si>
    <t>Tatsächlicher Cash-CAPEX FY2024/25, Geschäftsjahr 01.10.2024-30.09.2025</t>
  </si>
  <si>
    <t>9M 2025/26 Interim erhältlich; Investitions-Cash-Wert hier nicht verifiziert</t>
  </si>
  <si>
    <t>Produktionskapazität für Intraokularlinsen/Verbrauchsmaterialien; Projektentscheidungsdatum offen.</t>
  </si>
  <si>
    <t>FY2024/25 enthält nur ~2 Monate nach Stichtag; -€83.5 Mio gesamter 9M-Investitionscashflow NICHT pure CAPEX.</t>
  </si>
  <si>
    <t>https://www.zeiss.com/content/dam/med-ag/investor-relations/financial-publications/afx_quartalsmitteilung_9m2526.pdf</t>
  </si>
  <si>
    <t>Zeiss Meditec 2024/25 Finanzlage | Zeiss Q3/9M2025/26 Originalmeldung</t>
  </si>
  <si>
    <t>Carlyle SEC 10-K 2025; Fondsinvestitionen nicht DE-Sachanlagezahlungen</t>
  </si>
  <si>
    <t>H1/Q2 2026 Investor Relations; kein DE-Cash-CAPEX getrennt</t>
  </si>
  <si>
    <t>Keine projektgenaue deutsche Bau-/Anlagenbestellung mit Betrag belegt.</t>
  </si>
  <si>
    <t>Q3 Bericht 2026 planmäßig erst nach Untersuchungsstichtag.</t>
  </si>
  <si>
    <t>https://ir.carlyle.com/events-and-presentations/events</t>
  </si>
  <si>
    <t>Carlyle FY2025 Form 10-K | Carlyle 2026 IR</t>
  </si>
  <si>
    <t>Projekt- und Vertragsregister | alle 147 Mitglieder</t>
  </si>
  <si>
    <t>Alte Projekte, kreditfinanzierte Vorhaben, nicht bezifferte Bauaufträge und globale Investitionskennzahlen getrennt; keine Euro-Summe ohne exakt datierten DE-Nachweis.</t>
  </si>
  <si>
    <t>Einzelprojekt / Vorgang</t>
  </si>
  <si>
    <t>Datum / Berichtsperiode</t>
  </si>
  <si>
    <t>Status-Klasse</t>
  </si>
  <si>
    <t>Betrag (Mio)</t>
  </si>
  <si>
    <t>Währung</t>
  </si>
  <si>
    <t>Raum</t>
  </si>
  <si>
    <t>Öffentlich belegter Vorgang</t>
  </si>
  <si>
    <t>M4G-Neuheitsprüfung / Ausschluss</t>
  </si>
  <si>
    <t>Primärquelle</t>
  </si>
  <si>
    <t>Anrechenbar als neue DE-M4G-IST-Investition?</t>
  </si>
  <si>
    <t>Netzausbaugruppe / Eurogrid</t>
  </si>
  <si>
    <t>2025 + H1 2026</t>
  </si>
  <si>
    <t>DE</t>
  </si>
  <si>
    <t>3.616,3 im GJ2025 + 1.530,0 H1-2026; bestehendes Netzausbauprogramm.</t>
  </si>
  <si>
    <t>GJ2025 nicht ab 21.7. isoliert; Zusatzinvestition M4G nicht belegt.</t>
  </si>
  <si>
    <t>NICHT ALS ZUSÄTZLICH BELEGT</t>
  </si>
  <si>
    <t>Eurogrid Beteiligungskapital Zuführung 2025</t>
  </si>
  <si>
    <t>2025</t>
  </si>
  <si>
    <t>Eigenkapitalzuführung Muttergesellschaft, Cash-Zufluss an Netzholding, nicht Capex.</t>
  </si>
  <si>
    <t>Nicht zu M4G-CAPEX addieren.</t>
  </si>
  <si>
    <t>Eigene Unternehmensdefinition Investition 2025</t>
  </si>
  <si>
    <t>15.10.2026</t>
  </si>
  <si>
    <t>BREITER_BERICHTSBEGRIFF</t>
  </si>
  <si>
    <t>Umfasst auch Personalvergütung und Infrastruktur.</t>
  </si>
  <si>
    <t>NICHT als ausbezahlte Sachinvestitionen buchen.</t>
  </si>
  <si>
    <t>AWS Frankfurt Infrastruktur-Investitionsplan</t>
  </si>
  <si>
    <t>2024 angekündigt</t>
  </si>
  <si>
    <t>Gegenüberstellung zu 2026 Veröffentlichung: Zusage bereits 2024.</t>
  </si>
  <si>
    <t>Keine neue nach 21.07.2025 beschlossene M4G-Summe.</t>
  </si>
  <si>
    <t>AWS Sovereign Cloud Investitionsplan 2024–2040</t>
  </si>
  <si>
    <t>Mehrjahresbudget nicht bezahlt, Erstankündigung 2024.</t>
  </si>
  <si>
    <t>Nicht neu nach Stichtag.</t>
  </si>
  <si>
    <t>Rhein-Main-Link DC35 Kabel Sumitomo Electric</t>
  </si>
  <si>
    <t>21.05.2026</t>
  </si>
  <si>
    <t>Unterzeichneter EPC-Kabelliefervertrag, ausdrücklich rund €2 Mrd; Fertigung in DE vorgesehen.</t>
  </si>
  <si>
    <t>Neuer Einzelvertrag; Netzprojekt/2024 Vorläuferlieferbeziehung bereits vor M4G, Verbindlichkeit NICHT Auszahlung.</t>
  </si>
  <si>
    <t>2024 Preferred Supplier Agreement Sumitomo</t>
  </si>
  <si>
    <t>ALT_VORVERTRAG</t>
  </si>
  <si>
    <t>Vor 2025 langfristig Lieferkapazität &gt;3 Mrd EUR gesichert, Projekt Rhein-Main-Link eingebunden.</t>
  </si>
  <si>
    <t>NICHT addieren oder als 2026 NEUVERTRAG in diesem Volumen ansehen.</t>
  </si>
  <si>
    <t>JV mit RWE bzgl. 25,1% Amprion-Beteiligung</t>
  </si>
  <si>
    <t>26.11.2025</t>
  </si>
  <si>
    <t>FINANZBETEILIGUNG_ABGESCHLOSSEN</t>
  </si>
  <si>
    <t>DE/Verkäufer RWE</t>
  </si>
  <si>
    <t>Apollo-Fonds zahlten €3,2 Mrd an RWE für JV-Anteil, RWE investiert sukzessive in Amprion nach.</t>
  </si>
  <si>
    <t>FINANZTRANSAKTION, keine bereits gebaute Kabelstrecke oder Anlagenzahlung.</t>
  </si>
  <si>
    <t>Bayer-LARC Finanzierung mit KKR</t>
  </si>
  <si>
    <t>16.09.2026</t>
  </si>
  <si>
    <t>Bayer-Gruppe/Deutschlandbezug</t>
  </si>
  <si>
    <t>Apollo + KKR schlossen €3,0 Mrd Eigenkapitaltransaktion in Tochtergesellschaft bestehendes Geschäft ab.</t>
  </si>
  <si>
    <t>Gesamtwert inkl KKR, nicht Apollo allein. KEINE neue deutsche Sachanlage, siehe Bayer (DOPPEL).</t>
  </si>
  <si>
    <t>Erwerb Windprojektpipeline Sachsen (132MW)</t>
  </si>
  <si>
    <t>19.05.2026</t>
  </si>
  <si>
    <t>BETEILIGUNGS-/PROJEKTKAUF_ABGESCHLOSSEN</t>
  </si>
  <si>
    <t>Sachsen DE</t>
  </si>
  <si>
    <t>Erwerb verbindlich abgeschlossen; Preis nicht veröffentlicht; geplante Kapazität erst nach Bau 132 MW.</t>
  </si>
  <si>
    <t>Projektpipeline noch keine realisierten 132 MW oder belegten Anlagenbauzahlungen.</t>
  </si>
  <si>
    <t>Erwerb bestehender deutscher Wohnimmobilien</t>
  </si>
  <si>
    <t>Q1 2026 unterzeichnet; H1 abgeschlossen</t>
  </si>
  <si>
    <t>BESTANDSIMMOBILIENKAUF_ABGESCHLOSSEN</t>
  </si>
  <si>
    <t>€75 Mio Kauf bestehender Wohnungen; Closing nach Q1 im H1.</t>
  </si>
  <si>
    <t>Keine neue Wohnungsbaukapazität; nicht mit FY CAPEX addieren.</t>
  </si>
  <si>
    <t>Aufwand für Sanierung, Mieterausbau, Bestand</t>
  </si>
  <si>
    <t>GJ 2025</t>
  </si>
  <si>
    <t>BILANZIERTER_CAPEX</t>
  </si>
  <si>
    <t>DE/London</t>
  </si>
  <si>
    <t>€421,4 Mio Konzern CAPEX, Ausbau und Verbesserungen, buchhalterischer Wert.</t>
  </si>
  <si>
    <t>Kein bar gezahlter reiner DE-Neubau-M4G-Beleg.</t>
  </si>
  <si>
    <t>EG-Sulfursäure Ludwigshafen</t>
  </si>
  <si>
    <t>Ludwigshafen DE</t>
  </si>
  <si>
    <t>Projekt vor der Initiative angekündigt; hoher zweistelliger Millionenbetrag noch kein Vertragssummenbeleg.</t>
  </si>
  <si>
    <t>Nicht als M4G-erzwungenen Neubescheid verbuchen.</t>
  </si>
  <si>
    <t>Monheim Forschungsausbau</t>
  </si>
  <si>
    <t>Monheim DE</t>
  </si>
  <si>
    <t>€91 Mio FY2025 ausgegeben, Projekt lief laut Berichten vorher.</t>
  </si>
  <si>
    <t>Reale DE-Jahresausgabe; Start-/Kausalität nach 21.07 nicht gezeigt.</t>
  </si>
  <si>
    <t>Dormagen Fungizidkapazität</t>
  </si>
  <si>
    <t>Dormagen DE</t>
  </si>
  <si>
    <t>€32 Mio FY2025 ausgegeben, langjähriges Ausbauprojekt.</t>
  </si>
  <si>
    <t>Reale DE-Ausgabe, nicht nachweislich seit M4G neu beschlossen.</t>
  </si>
  <si>
    <t>Leverkusen neue Arzneiform-Fertigungsanlage</t>
  </si>
  <si>
    <t>Leverkusen DE</t>
  </si>
  <si>
    <t>€30 Mio FY2025 ausgegeben, laufendes länger geplantes Investitionsvorhaben.</t>
  </si>
  <si>
    <t>Nicht als erstmals nach Stichtag beschlossene Ausgaben belegbar.</t>
  </si>
  <si>
    <t>Bayer LARC mit Apollo + KKR (identischer Deal)</t>
  </si>
  <si>
    <t>Bayer-Gruppe DE-Bezug</t>
  </si>
  <si>
    <t>Identischer €3-Mrd Abschluss bereits bei Apollo; Bayer Empfänger, keine neu geschaffene Produktionslinie.</t>
  </si>
  <si>
    <t>DOPPELBELEG; separat als Finanztransaktion; NICHT summieren.</t>
  </si>
  <si>
    <t>Batterie/Auto Standortausbau (Straßkirchen u.a.)</t>
  </si>
  <si>
    <t>bereits 2024</t>
  </si>
  <si>
    <t>Bayern DE</t>
  </si>
  <si>
    <t>Straßkirchen Baubeginn 2024; 2025–26 Bautätigkeit zum Teil bereits alt.</t>
  </si>
  <si>
    <t>Mehrjahresprojekt, fehlende strikt neue Investitionsentscheidung.</t>
  </si>
  <si>
    <t>Geplante deutsche Forschungs- und Laborprojekte</t>
  </si>
  <si>
    <t>Juni 2026 gestrichen</t>
  </si>
  <si>
    <t>ABGESAGTE_PLANUNG</t>
  </si>
  <si>
    <t>€900 Mio für 2027–2030 geplantes Volumen gestoppt.</t>
  </si>
  <si>
    <t>NICHT als getätigte oder rechtsverbindlich bestellte Investition interpretieren.</t>
  </si>
  <si>
    <t>Am Jahresende noch offene erteilte Bestellungen für CAPEX</t>
  </si>
  <si>
    <t>31.12.2025</t>
  </si>
  <si>
    <t>BESTELLOBLIGO_OHNE_DATUM</t>
  </si>
  <si>
    <t>Laut GB bereits erteilte Investitionsaufträge am Stichtag.</t>
  </si>
  <si>
    <t>DE-Anteil / Unterschriftsdatum nach 21.07.2025 nicht publiziert; kein neuer bezifferter M4G-DE-Vertrag.</t>
  </si>
  <si>
    <t>Deutsche Werke 2025</t>
  </si>
  <si>
    <t>BILANZIERTER_CAPEX_DE</t>
  </si>
  <si>
    <t>Bosch GB: €1.391 Mio 2025 DE, in weltweiten €4.128 Mio enthalten.</t>
  </si>
  <si>
    <t>Gebuchte Investitionen, aber nicht exakt gezahlter DE-Cashflow; kein unabhängiges Addieren.</t>
  </si>
  <si>
    <t>Engagement in Deutschland (digitale Lösungen, KI, München)</t>
  </si>
  <si>
    <t>25.11.2025</t>
  </si>
  <si>
    <t>ANZEIGE_OHNE_BINDENDEN_VERTRAG</t>
  </si>
  <si>
    <t>Deutlich &gt;100 Mio EUR eigenberichtete Investitionsbereitschaft.</t>
  </si>
  <si>
    <t>Unbekannter Anteil bezahlt; keine datierten rechtsverbindlichen einzelnen Sachinvestitionsverträge.</t>
  </si>
  <si>
    <t>NEIN: Plan-/Engagementziffer</t>
  </si>
  <si>
    <t>Berlin FY2025 diverse Investitionsarten</t>
  </si>
  <si>
    <t>IST_MISCHGRÖSSE</t>
  </si>
  <si>
    <t>Berlin</t>
  </si>
  <si>
    <t>Charité Jahresbericht 2025 berichtetes Investitionsvolumen verschiedener Finanzierungsarten.</t>
  </si>
  <si>
    <t>Nicht per 21.7.-Cutoff; öffentlich finanziert und teilweise keine Sachanlagen.</t>
  </si>
  <si>
    <t>NEIN: nicht als neue private M4G-Anlage zuordenbar</t>
  </si>
  <si>
    <t>Investitionsplan FY2025 Deutschland</t>
  </si>
  <si>
    <t>Vor M4G kommunizierte 2025er Erwartung.</t>
  </si>
  <si>
    <t>Noch keine rückblickende Cash-/Vertragszahl nach Stichtag.</t>
  </si>
  <si>
    <t>NEIN: Altplan</t>
  </si>
  <si>
    <t>Dosenlinie Halle</t>
  </si>
  <si>
    <t>29.01.2025; Bau 2026</t>
  </si>
  <si>
    <t>Maschine Juli 2026 geliefert; kumuliertes Projektbudget 2025–26.</t>
  </si>
  <si>
    <t>Plan am 29.01.2025 bereits bekannt; Betrag nicht als Cash seit M4G zuordenbar.</t>
  </si>
  <si>
    <t>NEIN: Altprojekt und unbekannter Zahlungszeitpunkt</t>
  </si>
  <si>
    <t>Wartungshangar-Beschluss / Anlagen</t>
  </si>
  <si>
    <t>Aufsichtsgremium Beschluss vor M4G.</t>
  </si>
  <si>
    <t>Fünf Tage vor Gründung der Initiative.</t>
  </si>
  <si>
    <t>Dampfkompressor Dormagen</t>
  </si>
  <si>
    <t>11.05.2026</t>
  </si>
  <si>
    <t>Niedriger zweistelliger Mio-EUR-Bereich, Baubeginn Ende 2026 geplant.</t>
  </si>
  <si>
    <t>Kein genauer Eurovertrag oder gezahlter Betrag dokumentiert; nicht 2023er Altdampfanlage.</t>
  </si>
  <si>
    <t>NEIN: exakter bindender Wert fehlt</t>
  </si>
  <si>
    <t>Recyclingprojekt Rheinisches Revier</t>
  </si>
  <si>
    <t>2025–2029</t>
  </si>
  <si>
    <t>Förderprojekt, kein Nachweis des Eigen-CAPEX.</t>
  </si>
  <si>
    <t>Öffentliche Zuwendungen nicht addieren.</t>
  </si>
  <si>
    <t>Standort Pfaffenhofen</t>
  </si>
  <si>
    <t>Mehrjahresplan ca. 1 Mrd EUR bereits 2024 angekündigt.</t>
  </si>
  <si>
    <t>Keine neue M4G-Entscheidung; Euro-Auszahlungen nicht separiert.</t>
  </si>
  <si>
    <t>Deutsche Standorte H1/2026 PPE</t>
  </si>
  <si>
    <t>01.01.–30.06.2026</t>
  </si>
  <si>
    <t>IST_BILANZ_ZUGANG</t>
  </si>
  <si>
    <t>Sachinvestitionen an deutschen Standorten im Zwischenlagebericht.</t>
  </si>
  <si>
    <t>Nicht ausdrücklich zahlungswirksam, nicht als M4G-neu belegbar.</t>
  </si>
  <si>
    <t>https://financialfilings.com/filings/daimler-truck-holding-ag/interim-quarterly-report/2026/50608947/</t>
  </si>
  <si>
    <t>NEIN: kein nachgewiesener M4G-Neueffekt</t>
  </si>
  <si>
    <t>DE Investitionsplan 2025</t>
  </si>
  <si>
    <t>Eigene Vorjahres-Pressemitteilung nennt 136 Mio für Deutschland.</t>
  </si>
  <si>
    <t>Vor 21.07.2025 angekündigt; keine Zahl tatsächlicher Auszahlungen.</t>
  </si>
  <si>
    <t>DBAG</t>
  </si>
  <si>
    <t>Eigenkapitalbeteiligungen FY2025/H1-2026</t>
  </si>
  <si>
    <t>2025 / H1 2026</t>
  </si>
  <si>
    <t>BETEILIGUNGSERWERB</t>
  </si>
  <si>
    <t>verschiedene Länder</t>
  </si>
  <si>
    <t>Im H1/2026 Mittel für neue Beteiligungen bereitgestellt.</t>
  </si>
  <si>
    <t>Kauf bestehenden Eigentums kein deutscher Werkaufbau.</t>
  </si>
  <si>
    <t>https://www.dbag.de/newsroom/detail/transaktionsstarkes-erstes-halbjahr-prognoseanpassung-durch-bewertungsmultiplikatoren/</t>
  </si>
  <si>
    <t>Lufthansa</t>
  </si>
  <si>
    <t>Bestellobligo Flugzeuge/Anlagen weltweit</t>
  </si>
  <si>
    <t>VERBINDLICH_WELTWEIT_KEIN_DE</t>
  </si>
  <si>
    <t>weltweit</t>
  </si>
  <si>
    <t>Bestellobligo laut Jahresbericht.</t>
  </si>
  <si>
    <t>Flugzeugkäufe, keine einzelne deutsche Standortinvestition; alte Bestellungen.</t>
  </si>
  <si>
    <t>Deutschland Q4/2025 Cash CAPEX</t>
  </si>
  <si>
    <t>01.10.–31.12.2025</t>
  </si>
  <si>
    <t>Deutschland-Segment</t>
  </si>
  <si>
    <t>4.870 Mio FY minus 3.297 Mio 9M Deutschland.</t>
  </si>
  <si>
    <t>Zahlung nach Stichtag, Netzbauprogrammentscheidung überwiegend alt/unbekannt.</t>
  </si>
  <si>
    <t>NEIN: nicht zusätzlich M4G zugeordnet</t>
  </si>
  <si>
    <t>Deutschland H1/2026 Cash CAPEX</t>
  </si>
  <si>
    <t>Cash Capex Deutschland, Halbjahresbericht.</t>
  </si>
  <si>
    <t>Zahlung nach Stichtag, Projektneuheit offen.</t>
  </si>
  <si>
    <t>https://report.telekom.com/interim-report-q2-2026/management-report/development-of-business-in-the-operating-segments/germany.html</t>
  </si>
  <si>
    <t>DE geografisch H1/2026 CAPEX inkl. IFRS16</t>
  </si>
  <si>
    <t>IST_BILANZ_MIT_LEASING</t>
  </si>
  <si>
    <t>Geografische Deutschlandzeile H1/2026; enthält IFRS16 Nutzungsrechte.</t>
  </si>
  <si>
    <t>Kein Beleg über denselben Betrag an Barzahlungen.</t>
  </si>
  <si>
    <t>https://financialfilings.com/filings/deutsche-post-ag/interim-quarterly-report/2026/57600988/</t>
  </si>
  <si>
    <t>Post &amp; Paket DE Q4/2025 erworbene Sachanlagen</t>
  </si>
  <si>
    <t>SEGM_PROXY_NICHT_SUMMIEREN</t>
  </si>
  <si>
    <t>Deutschlandsegment, nicht rein GEO</t>
  </si>
  <si>
    <t>CAPEX erworbene Vermögenswerte Q4/2025, keine reine Cash-Kennzahl.</t>
  </si>
  <si>
    <t>Nicht zusätzlich zu Deutschland-H1 geographisch oder anderen vergleichbaren T2-CAPEX addieren.</t>
  </si>
  <si>
    <t>https://reporting-hub.group.dhl.com/2025-fy/de/zusammengefasster-lagebericht/wirtschaftsbericht/finanzlage/</t>
  </si>
  <si>
    <t>NEIN: Segmentabgrenzung nicht gleich Standort</t>
  </si>
  <si>
    <t>eZee Factory Röthenbach Hauptaufträge</t>
  </si>
  <si>
    <t>24.03.2026</t>
  </si>
  <si>
    <t>Mehrere verbindlich vergebene Gewerke, darunter Halle, Strangpresse; Gesamtprojekt ca. 70 Mio.</t>
  </si>
  <si>
    <t>70 Mio gesamtes Projektbudget NICHT = Summe unterzeichneter Einzelverträge.</t>
  </si>
  <si>
    <t>NEIN: Vertragssumme nicht bekannt</t>
  </si>
  <si>
    <t>E.ON deutsche Stromnetze</t>
  </si>
  <si>
    <t>Q4 2025</t>
  </si>
  <si>
    <t>FY2025 deutsche Netze 5.112 minus 9M 2025 2.911 = Q4 2.201 Mio PPE+Intang. zahlungswirksam.</t>
  </si>
  <si>
    <t>Netzprogramme teilweise vor M4G; aber Auszahlung NACH Stichtag. Kein M4G Zusatznachweis.</t>
  </si>
  <si>
    <t>NEIN; neue Projektentscheidung nicht separat</t>
  </si>
  <si>
    <t>H1 2026</t>
  </si>
  <si>
    <t>Halbjahresbericht 2026 deutsche Networks PPE+Intangibles 1.574 Mio.</t>
  </si>
  <si>
    <t>Netzplanung bereits zuvor im Bau; keine Einzelprojekt-Neuheit.</t>
  </si>
  <si>
    <t>https://financialfilings.com/filings/eon-se/interim-quarterly-report/2026/56002378/</t>
  </si>
  <si>
    <t>E.ON DE Energy Networks breiter Cash-Begriff</t>
  </si>
  <si>
    <t>Q4 2025 + H1 2026</t>
  </si>
  <si>
    <t>ABGRENZUNGSWERT</t>
  </si>
  <si>
    <t>Cash-effective investments insgesamt 3908 abzueglich PPE+immaterielle 3775 = 133 Mio andere Investitionsbestandteile.</t>
  </si>
  <si>
    <t>NICHT in Sachanlagenzahlung doppelt zaehlen.</t>
  </si>
  <si>
    <t>NEIN: kein eigener Anlagenbetrag</t>
  </si>
  <si>
    <t>E.ON Beschaffung Transformatoren/Kabel</t>
  </si>
  <si>
    <t>EUR Mio (mind.)</t>
  </si>
  <si>
    <t>Langfristig unterschriebene Auftraege mit deutschem/europaeischem Zulieferern ueber sechs Milliarden Euro.</t>
  </si>
  <si>
    <t>Vor M4G am 15.07.2025 publiziert und unterschrieben; ausgeschlossen.</t>
  </si>
  <si>
    <t>NEIN - vor Start unterzeichnet</t>
  </si>
  <si>
    <t>09/2025 in Betrieb</t>
  </si>
  <si>
    <t>Mannheim DE</t>
  </si>
  <si>
    <t>Essity bestaetigt 3,4 Mio EUR investiert und Inbetriebnahme September 2025.</t>
  </si>
  <si>
    <t>Kein Datum der vollstaendigen Zahlungen oder urspruenglichen Bestellung.</t>
  </si>
  <si>
    <t>NICHT in postdatum Cash-Summe</t>
  </si>
  <si>
    <t>EWE/Bilfinger Emden Elektrolyse 320MW</t>
  </si>
  <si>
    <t>12.05.2026</t>
  </si>
  <si>
    <t>Emden DE</t>
  </si>
  <si>
    <t>Bilfinger offiziell beauftragt fuer Stahlbau, Rohre, Montage; weiteres Baupaket bereits abgeschlossen.</t>
  </si>
  <si>
    <t>Hoehe des neuen unterschriebenen Investitionsauftrags nicht publiziert.</t>
  </si>
  <si>
    <t>Nicht in Vertrags-Euro-Summe bezifferbar</t>
  </si>
  <si>
    <t>Elements Green Grossbatterien in Deutschland</t>
  </si>
  <si>
    <t>09/2026</t>
  </si>
  <si>
    <t>Ankuendigung Speicherbauten auf acht Standorten bis 2028.</t>
  </si>
  <si>
    <t>Nur Projektbudget/Absicht, nicht als bezahlt oder voll vertraglich fixiert.</t>
  </si>
  <si>
    <t>https://www.elementsgreen.com/</t>
  </si>
  <si>
    <t>Enpal Verbriefungs-/Finanzierungsrunden</t>
  </si>
  <si>
    <t>2025-2026</t>
  </si>
  <si>
    <t>DE Konzernfinanzierung</t>
  </si>
  <si>
    <t>Finanzierungsvolumen fuer Solaranlagen und Wachstumsportfolio.</t>
  </si>
  <si>
    <t>Fremd-/Eigenkapital ist nicht eigene bezahlte deutsche Sachinvestition.</t>
  </si>
  <si>
    <t>https://www.enpal.de/</t>
  </si>
  <si>
    <t>EQT weltweite Fondsinvestitionen</t>
  </si>
  <si>
    <t>FONDSANLAGEN</t>
  </si>
  <si>
    <t>EQT gross fund investments im ersten Halbjahr 2026, keine eigene Produktions-CAPEX.</t>
  </si>
  <si>
    <t>Ausgesondert als Private Equity, keine deutsche Anlage.</t>
  </si>
  <si>
    <t>https://eqtgroup.com/news/eqt-ab-publ-half-year-report-2026-2026-07-17</t>
  </si>
  <si>
    <t>28.05.2026 Richtfest</t>
  </si>
  <si>
    <t>Deutschland NRW</t>
  </si>
  <si>
    <t>55.000 m2 Logistikzentrum unter Bau; Richtfest.</t>
  </si>
  <si>
    <t>Zahlung, Bauvertrag und urspruenglicher Investitionsbeschluss nicht in EUR belegt.</t>
  </si>
  <si>
    <t>https://www.fiege.com/de/newsroom/fiege-feiert-richtfest-fuer-neues-logistikzentrum-hamminkeln</t>
  </si>
  <si>
    <t>Ohne Betrag</t>
  </si>
  <si>
    <t>Focused Energy Equity Financing</t>
  </si>
  <si>
    <t>05/2026</t>
  </si>
  <si>
    <t>USD Mio</t>
  </si>
  <si>
    <t>International</t>
  </si>
  <si>
    <t>Equity round ca. USD 240 Mio; nicht als physische Investition in Deutschland erfasst.</t>
  </si>
  <si>
    <t>Eigenkapitalbeschaffung statt Standortausgaben.</t>
  </si>
  <si>
    <t>https://focused-energy.world/</t>
  </si>
  <si>
    <t>Fresenius geplanter DE-Anteil 2026</t>
  </si>
  <si>
    <t>2026 Planung</t>
  </si>
  <si>
    <t>ZUKUNFTS_PROGNOSE</t>
  </si>
  <si>
    <t>Prozent</t>
  </si>
  <si>
    <t>Laut Finanzplanung 39 Prozent der geplanten 2026 Investitionen in DE.</t>
  </si>
  <si>
    <t>Weder gezahlt noch Stichtagsprojektvertrag.</t>
  </si>
  <si>
    <t>https://report.fresenius.com/2025/geschaeftsbericht/lagebericht/prognosebericht.html</t>
  </si>
  <si>
    <t>G+D Waren- und Investitions-Einkaufsobligo</t>
  </si>
  <si>
    <t>GEMISCHTES_OBLIGO</t>
  </si>
  <si>
    <t>international</t>
  </si>
  <si>
    <t>Hauptsaechlich kurzfristige Einkaufsverpflichtungen ueber Betriebsmittel, Lagerbestaende, Sachanlagen, Grundstuecke und Dienstleistungen.</t>
  </si>
  <si>
    <t>Nicht deutsche eigenstaendige Sachanlagen-Summe.</t>
  </si>
  <si>
    <t>09.10.2026 Richtfest</t>
  </si>
  <si>
    <t>Dresden DE</t>
  </si>
  <si>
    <t>SPRINT 1,1 Mrd EUR Erweiterung im Rohbau; Bauarbeiten laufen.</t>
  </si>
  <si>
    <t>Betrag ist Gesamtprojektbudget, nicht gezahlte Summe oder publizierter Gesamtvertragswert.</t>
  </si>
  <si>
    <t>NEIN in Betrag</t>
  </si>
  <si>
    <t>GOLDBECK Auftragseingang</t>
  </si>
  <si>
    <t>GJ2025/26</t>
  </si>
  <si>
    <t>KUNDENAUFTRAEGE</t>
  </si>
  <si>
    <t>Europa</t>
  </si>
  <si>
    <t>Bauunternehmer Auftragseingang ca. 7,3 Mrd EUR; Kundenprojekte.</t>
  </si>
  <si>
    <t>Kundenanlagen sind nicht Goldbecks eigene Sachinvestitionen.</t>
  </si>
  <si>
    <t>https://www.goldbeck.de/unternehmen/newsroom/news/goldbeck-rg-west-geschaeftsjahr-2025-26</t>
  </si>
  <si>
    <t>Google DE Rechenzentrumsprogramm</t>
  </si>
  <si>
    <t>11/2025</t>
  </si>
  <si>
    <t>Mehrjahresprogramm Rechenzentren und Cloud bis 2029.</t>
  </si>
  <si>
    <t>Keine nachgewiesene Auszahlung/Bauvertragswert zum vollen Budget.</t>
  </si>
  <si>
    <t>https://hessen.de/presse/spatenstich-google-rechenzentrum-in-hanau</t>
  </si>
  <si>
    <t>Google Hanau Baustart</t>
  </si>
  <si>
    <t>28.04.2026</t>
  </si>
  <si>
    <t>Hanau DE</t>
  </si>
  <si>
    <t>Offizieller Spatenstich fuer Rechenzentrum, teils Teil der deutschen 5,5 Mrd Planung.</t>
  </si>
  <si>
    <t>Nicht den gesamten Plan als ausgegeben zaehlen.</t>
  </si>
  <si>
    <t>Heidelberg Materials offenes Bestellobligo</t>
  </si>
  <si>
    <t>GLOBALES_OBLIGO</t>
  </si>
  <si>
    <t>Abschluss: vertragliche Sachanlagenverpflichtung weltweit 571 Mio, davon Europa 356 Mio.</t>
  </si>
  <si>
    <t>DE nicht beziffert, alter Anteil/Vertragsschluss unbekannt.</t>
  </si>
  <si>
    <t>Henkel Lager Dusseldorf</t>
  </si>
  <si>
    <t>29.05.2024 Spatenstich; 08.06.2026 eroeffnet</t>
  </si>
  <si>
    <t>Duesseldorf DE</t>
  </si>
  <si>
    <t>45 Mio Euro Projektausgaben, 2026 eroeffnet; 2024 Kostenprognose 44 Mio.</t>
  </si>
  <si>
    <t>Vor M4G beschlossen/gebaut; Teilzahlungen nach Stichtag unbekannt.</t>
  </si>
  <si>
    <t>NEIN als neues M4G; auch nicht Cash-periodengenau</t>
  </si>
  <si>
    <t>Edelstahlservice Neubau Fabrik-/Lagerhalle</t>
  </si>
  <si>
    <t>Maerz 2025 Bau, Juli 2026 fertig</t>
  </si>
  <si>
    <t>Bereits am 21.03.2025 Baustellenarbeit nachgewiesen; im Juli 2026 fertiggestellt</t>
  </si>
  <si>
    <t>Vor 21.7.2025 gestartet; Rechnungen und Vertragspreise nicht publiziert</t>
  </si>
  <si>
    <t>NEIN neuer Projektentscheid; Zahlungen offen</t>
  </si>
  <si>
    <t>Elements Green/Envision Stadorf Stromspeicher</t>
  </si>
  <si>
    <t>25.06.2026</t>
  </si>
  <si>
    <t>Elements Green: Systempartnerschaft zur Lieferung einer 1.600 MWh Batterieanlage</t>
  </si>
  <si>
    <t>Rechtsverbindlicher Umfang/Preis und Zahlungen unklar; nicht als 2.000 Mio zugesagtes Gesamtbudget zaehlen</t>
  </si>
  <si>
    <t>EUR-Vertrag ungeklaert</t>
  </si>
  <si>
    <t>Focused Energy/ RWE Finanzierungsbeteiligung</t>
  </si>
  <si>
    <t>27.05.2026</t>
  </si>
  <si>
    <t>EIGENKAPITAL_FINANZIERUNG</t>
  </si>
  <si>
    <t>Deutschland; Firma Darmstadt</t>
  </si>
  <si>
    <t>RWE investiert weitere 60 Mio Eigenkapital in Focused Energy; Bestandteil der 240 Mio USD Finanzierungsrunde</t>
  </si>
  <si>
    <t>Keine Bau-/Sachinvestitionszahlung, beim Mitglied RWE spaeter NICHT doppelt erfassen</t>
  </si>
  <si>
    <t>https://www.rwe.com/presse/rwe-ag/2026-05-27-rwe-baut-beteiligung-an-focused-energy-aus/</t>
  </si>
  <si>
    <t>NEIN Sachinvestition</t>
  </si>
  <si>
    <t>FME Kauf der Werke Schweinfurt und St. Wendel von Fresenius</t>
  </si>
  <si>
    <t>17.10.2025 Vertrag; 31.12.2025 Vollzug</t>
  </si>
  <si>
    <t>VOLLZOGENER_BESTANDSERWERB</t>
  </si>
  <si>
    <t>EUR 181 Mio gesamter Erwerbswert, davon EUR 171 Mio an Fresenius SE; Fabriken waren gemietet und bereits in Betrieb</t>
  </si>
  <si>
    <t>Bestehende Anlagen nur Eigentumsuebertragung; kein neuer Produktionsbau, beim Verkaeufer Fresenius nicht addieren</t>
  </si>
  <si>
    <t>NEIN neue deutsche Sachinvestition</t>
  </si>
  <si>
    <t>G+D Sachanlagen-Beschaffungsverpflichtungen</t>
  </si>
  <si>
    <t>31.12.2025 Bilanzstichtag</t>
  </si>
  <si>
    <t>GLOBALE_CAPITAL_COMMITMENTS</t>
  </si>
  <si>
    <t>2025 Konzernabschluss: 25,5 Mio EUR bindende Sachanlagen-Kaufverpflichtungen gegenueber 21,9 Mio EUR 2024</t>
  </si>
  <si>
    <t>DE-Betrag und Unterzeichnungsdatum nicht isoliert; 589,9 Mio anderes, gemischtes Beschaffungsobligo nicht als CAPEX</t>
  </si>
  <si>
    <t>Nicht als DE-Vertrag verbuchen</t>
  </si>
  <si>
    <t>Oberkochen Optronics Campus</t>
  </si>
  <si>
    <t>28.03.2023 Beginn; 07/2026 eröffnet</t>
  </si>
  <si>
    <t>HENSOLDT-Meldung 23.07.2026: rund 300 Mio EUR in real errichteten Campus investiert. Baustart lt. Primärquelle 28.03.2023 (100 Mio Basisplanung).</t>
  </si>
  <si>
    <t>Baubeginn März 2023; 300 Mio nicht als neue M4G-Entscheidung oder Cash Q4/2025/H1/2026 ausgeben.</t>
  </si>
  <si>
    <t>ALT / 2025-2026 Zahlungen offen</t>
  </si>
  <si>
    <t>https://www.hensoldt.net/news/hensoldt-optronics-builds-new-plant-in-oberkochen</t>
  </si>
  <si>
    <t>Schwanau F&amp;E Bürogebäude</t>
  </si>
  <si>
    <t>09.01.2026 Meldung</t>
  </si>
  <si>
    <t>Neues Forschungsgebäude angekündigt, Eigentümer/Projektträger im Rechtsträger nicht eindeutig.</t>
  </si>
  <si>
    <t>Kein unterschriebener EURO-Bauauftrag und keine Zahlung belegbar.</t>
  </si>
  <si>
    <t>WERT OFFEN</t>
  </si>
  <si>
    <t>Smart Power Fab Dresden</t>
  </si>
  <si>
    <t>16.02.2023 Beschluss; 02.07.2026 Eröffnung</t>
  </si>
  <si>
    <t>Reale Errichtung und Inbetriebnahme; Gesamtprojektbudget 5 Mrd.</t>
  </si>
  <si>
    <t>Vor Initiativstart in 2023 beschlossen und begonnen, Fördermittel teils öffentlich, Zahlungen 2025/26 nicht isoliert.</t>
  </si>
  <si>
    <t>https://www.infineon.com/de/press-release/2026/ifxpr202607-117</t>
  </si>
  <si>
    <t>ALT / 2025-2026 Cash unbekannt</t>
  </si>
  <si>
    <t>Parsdorf Raketenfabrik 40.000 m²</t>
  </si>
  <si>
    <t>2024–2026 Fabrikausbau</t>
  </si>
  <si>
    <t>Tatsächlich errichtete Fabrik in Parc/Parsdorf, aber Auszahlungsstand nicht publiziert.</t>
  </si>
  <si>
    <t>Entscheidungsursprung möglicherweise vor Initiativstart; CAPEX unbekannt.</t>
  </si>
  <si>
    <t>Series D Finanzierung</t>
  </si>
  <si>
    <t>09.06.2026</t>
  </si>
  <si>
    <t>Deutschland/International</t>
  </si>
  <si>
    <t>Gezeichnete Eigenkapitalfinanzierung für globale Expansion.</t>
  </si>
  <si>
    <t>Kein ausgegebener deutscher Neubauinvestitionsbetrag.</t>
  </si>
  <si>
    <t>NICHT ALS CAPEX</t>
  </si>
  <si>
    <t>ESA European Launcher Challenge</t>
  </si>
  <si>
    <t>27.08.2026</t>
  </si>
  <si>
    <t>KUNDEN_FOERDER_VERTRAG</t>
  </si>
  <si>
    <t>Europa, Programm</t>
  </si>
  <si>
    <t>Verbindlich geschlossene ESA-Programmunterschrift, Zweck Raumfahrtentwicklung.</t>
  </si>
  <si>
    <t>ESA-Bewilligung/Leistungspaket ist kein von Isar unterschriebener DE-Bauinvestitionsvertrag.</t>
  </si>
  <si>
    <t>https://isaraerospace.com/press/isar-aerospace-signs-contract-with-esa-under-the-european-launcher-challenge</t>
  </si>
  <si>
    <t>KION Sachanlagen-Kaufverpflichtungen (Konzern)</t>
  </si>
  <si>
    <t>KONZERN_CAPITAL_COMMITMENTS</t>
  </si>
  <si>
    <t>FY Bericht nennt bindenden Anlagenbestellbestand 41,8 Mio.</t>
  </si>
  <si>
    <t>Kaufdatum und Deutschland-Anteil fehlen; keine strenge DE-Zahl.</t>
  </si>
  <si>
    <t>WELTWEIT, NICHT ADDIEREN</t>
  </si>
  <si>
    <t>Regional Distribution Center Kahl</t>
  </si>
  <si>
    <t>Mitte 2025 in Betrieb</t>
  </si>
  <si>
    <t>Neues KION-Teileverteilzentrum, Inbetriebnahme bereits Mitte 2025.</t>
  </si>
  <si>
    <t>Altentscheidung; keine neue M4G-Investition oder genaue Post-Juli Zahlung.</t>
  </si>
  <si>
    <t>ALT / WERT OFFEN</t>
  </si>
  <si>
    <t>Knorr-Bremse Aldersbach Ausbau</t>
  </si>
  <si>
    <t>Geplanter Ausbau eines laufenden Werks mit EU-Zuschuss; Planbudget 125 Mio.</t>
  </si>
  <si>
    <t>Bereits zehn Tage vor M4G begonnen, keine genau bezifferte nachfolgende Rechnung.</t>
  </si>
  <si>
    <t>ALT / PLANBUDGET</t>
  </si>
  <si>
    <t>LANXESS deutsche Investitionsquote FY2025</t>
  </si>
  <si>
    <t>01.01.–31.12.2025</t>
  </si>
  <si>
    <t>BILANZ_DE_NUR_GANZJAHR</t>
  </si>
  <si>
    <t>53% von 362 Mio weltweiten Jahres-Sachanlageninvestitionen ≈ 191,86 Mio DE, bezogen auf Konzernmethodik.</t>
  </si>
  <si>
    <t>Nur rechnerische Näherung, nicht Zahlungsnachweis Q4, umfasst vor 21.7.2025.</t>
  </si>
  <si>
    <t>NICHT IN LAUFENDE ZEITREIHE</t>
  </si>
  <si>
    <t>Mercedes-Benz Umbau Rastatt Halle 4.1</t>
  </si>
  <si>
    <t>17.09.2026 Meldung</t>
  </si>
  <si>
    <t>Unternehmen nennt niedrigen dreistelligen Millionenbetrag für Umbau ab 2026/2027.</t>
  </si>
  <si>
    <t>Kein exakter Vertragspreis, kein unterschriebener Anlagenvertrag und keine Zahlungskennzahl.</t>
  </si>
  <si>
    <t>BISLANG NUR PLAN</t>
  </si>
  <si>
    <t>Microsoft KI/Cloud Deutschland</t>
  </si>
  <si>
    <t>15.02.2024 Ankündigung</t>
  </si>
  <si>
    <t>Investitionsprogramm über mehrere Jahre, keine Zahlungsabrechnung.</t>
  </si>
  <si>
    <t>Vor M4G erstmals angekündigt; in neuen Nachweisen nicht anrechnen.</t>
  </si>
  <si>
    <t>ALT / PLAN</t>
  </si>
  <si>
    <t>MTU H1/2026 DE &amp; USA</t>
  </si>
  <si>
    <t>GLOBAL_MISCHREGION_CAPEX</t>
  </si>
  <si>
    <t>Deutschland und USA</t>
  </si>
  <si>
    <t>173 Mio Netto-Auszahlungen für Deutschland UND Standort Fort Worth, andere Anlagen.</t>
  </si>
  <si>
    <t>Deutschlandanteil nicht bestimmbar; keine Deutschland-Zahl.</t>
  </si>
  <si>
    <t>https://www.mtu.de/de/newsroom/presse/aktuelle-presseinformationen/press-release-detail/mtu-aero-engines-remains-on-track-with-growth-in-first-half-of-2026-and-raises-free-cash-flow-guidance-1-1/</t>
  </si>
  <si>
    <t>NICHT ALS DE-ZAHL</t>
  </si>
  <si>
    <t>MUNK Zentrum Günzburg</t>
  </si>
  <si>
    <t>06/2025 Eröffnung</t>
  </si>
  <si>
    <t>Im Juni 2025 eröffnetes Kundenzentrum und zusätzliche Produktionsfläche.</t>
  </si>
  <si>
    <t>Vor Initiative bereits in Betrieb.</t>
  </si>
  <si>
    <t>ALT</t>
  </si>
  <si>
    <t>NEURA Series C bis zu USD 1,4 Mrd</t>
  </si>
  <si>
    <t>06/2026</t>
  </si>
  <si>
    <t>ANGEKUENDIGTE_FINANZIERUNG</t>
  </si>
  <si>
    <t>Deutschland/Global</t>
  </si>
  <si>
    <t>Bis zu USD 1,4 Mrd Finanzierungsvolumen veröffentlicht.</t>
  </si>
  <si>
    <t>Eigenkapitalplanung ist kein bezahltes deutsches Anlagenprojekt.</t>
  </si>
  <si>
    <t>https://neura-robotics.com/record-series-c/</t>
  </si>
  <si>
    <t>NeXtWind Finanzierung ursprünglich 1,4 Mrd</t>
  </si>
  <si>
    <t>01.07.2025</t>
  </si>
  <si>
    <t>ALT_FINANZIERUNG</t>
  </si>
  <si>
    <t>Syndizierter Kredit schon 1.7.2025 abgeschlossen.</t>
  </si>
  <si>
    <t>Vor M4G / nicht deutsche CAPEX-Zahlungen.</t>
  </si>
  <si>
    <t>ALT / FINANZIERUNG</t>
  </si>
  <si>
    <t>NeXtWind Aufstockung Finanzierung</t>
  </si>
  <si>
    <t>03.11.2025</t>
  </si>
  <si>
    <t>FINANZIERUNG_NEU</t>
  </si>
  <si>
    <t>Kredit auf 1,8 Mrd EUR erhöht, Anstieg 400 Mio.</t>
  </si>
  <si>
    <t>Vertragsfinanzierung != bindender Bauauftrag; zukünftiger Kapitaleinsatz nicht belegt.</t>
  </si>
  <si>
    <t>https://www.nextwind.de/news/1-8-milliarden-euro-fuer-die-energiewende</t>
  </si>
  <si>
    <t>NTT Berlin Rechenzentrum HOCHTIEF</t>
  </si>
  <si>
    <t>07.07.2026</t>
  </si>
  <si>
    <t>Berlin, Deutschland</t>
  </si>
  <si>
    <t>36 MW Gebäude, Auftrag verbindlich vergeben, Wert nur mehrere hundert Mio EUR.</t>
  </si>
  <si>
    <t>Neuer Vertrag nach Stichtag, exakter Betrag nicht publiziert; nicht als 0 Vertrag interpretieren.</t>
  </si>
  <si>
    <t>NEUER BAUVERTRAG, EURO OFFEN</t>
  </si>
  <si>
    <t>Deutsche Telekom + NVIDIA Industrial AI Cloud</t>
  </si>
  <si>
    <t>04.11.2025 Meldung; 04.02.2026 in Betrieb</t>
  </si>
  <si>
    <t>München, Deutschland</t>
  </si>
  <si>
    <t>1-Mrd.-EUR-Partnerschaft, AI-Fabrik 2026 tatsächlich in Betrieb.</t>
  </si>
  <si>
    <t>Cashanteile unbekannt, gemeinsam mit Telekom #45; Doppelzählung vermeiden.</t>
  </si>
  <si>
    <t>https://www.telekom.com/en/newsroom/latest-updates/media-information/2026/2/germany-s-first-ai-factory-for-industry</t>
  </si>
  <si>
    <t>REAL, ABER NICHT ALS CASH ZUORDENBAR</t>
  </si>
  <si>
    <t>Otto-Konzern Cash-CAPEX Geschäftsjahr 2025/26</t>
  </si>
  <si>
    <t>01.03.2025–28.02.2026</t>
  </si>
  <si>
    <t>GLOBAL_UND_VOR_STICHTAG</t>
  </si>
  <si>
    <t>Zahlungen für PPE/Intangibles im Konzern; FY umfasst Vorinitiativzeit.</t>
  </si>
  <si>
    <t>Keine DE- oder Zeitabgrenzung; nicht addieren.</t>
  </si>
  <si>
    <t>WELTWEIT/ALTTEIL</t>
  </si>
  <si>
    <t>KION weltweite CAPEX-Bestellverpflichtungen zum 30.06.2026</t>
  </si>
  <si>
    <t>30.06.2026 Stichtag / Vertragsschlüsse vor Stichtag unbekannt</t>
  </si>
  <si>
    <t>WELTWEITES_ANLAGEN_OBLIGO</t>
  </si>
  <si>
    <t>Verbindliche investive Bestellverpflichtungen Konzern: 57,8 Mio EUR (31.12.2025: 41,8 Mio EUR).</t>
  </si>
  <si>
    <t>Keine DE-Segmentangabe; Vorjahresunterschied ist keine gesicherte Netto-Neuvergabe; weder in DE-Verträge noch Cash addieren.</t>
  </si>
  <si>
    <t>https://reports.kiongroup.com/2026/ir/2/notes/other-disclosures/contingent-liabilities.html</t>
  </si>
  <si>
    <t>NICHT ALS DE VERTRAG</t>
  </si>
  <si>
    <t>Parloa Series-D-Kapitalrunde</t>
  </si>
  <si>
    <t>15.01.2026</t>
  </si>
  <si>
    <t>Deutschland + internationale Investoren</t>
  </si>
  <si>
    <t>Neue Finanzmittel, keine gezahlte Sachanlage</t>
  </si>
  <si>
    <t>Fondsrunde != deutsches Anlagen-CAPEX</t>
  </si>
  <si>
    <t>Partners Group private-markets Anlagen 2025</t>
  </si>
  <si>
    <t>FONDS_GLOBAL</t>
  </si>
  <si>
    <t>Anlage und Beteiligungsvolumen, nicht DE Fabriken</t>
  </si>
  <si>
    <t>Portfolio statt Eigen-CAPEX</t>
  </si>
  <si>
    <t>Proxima Eigenkapitalfinanzierung</t>
  </si>
  <si>
    <t>Internationales Venture</t>
  </si>
  <si>
    <t>411 Mio EUR Finanzierung durch externe Investoren</t>
  </si>
  <si>
    <t>Nicht als gebaute deutsche Fusionsanlage verbuchen</t>
  </si>
  <si>
    <t>Fusion Kooperation Gundremmingen / Alpha</t>
  </si>
  <si>
    <t>2026</t>
  </si>
  <si>
    <t>ABSICHTSVERSTAENDNIS</t>
  </si>
  <si>
    <t>Bayern</t>
  </si>
  <si>
    <t>MoU/Kooperations- und Standortplanung</t>
  </si>
  <si>
    <t>Keine Unterzeichnung eines exakten Anlagenbauvertrages publik</t>
  </si>
  <si>
    <t>KEINE VERTRAGSSUMME</t>
  </si>
  <si>
    <t>QIAGEN globaler PPE-Cash H1</t>
  </si>
  <si>
    <t>H1/2026</t>
  </si>
  <si>
    <t>GLOBAL_CASH_CAPEX</t>
  </si>
  <si>
    <t>Reale weltweite H1/2026 Anlagezahlungen: PPE 89,813 Mio USD und intangibles 2,034 Mio USD.</t>
  </si>
  <si>
    <t>Keine DE-Teilzahl</t>
  </si>
  <si>
    <t>https://www.sec.gov/Archives/edgar/data/1015820/000101582026000053/a2026q2quarterlyreport.htm</t>
  </si>
  <si>
    <t>WELTWEIT</t>
  </si>
  <si>
    <t>RENK Deutschland-Investitionszusage</t>
  </si>
  <si>
    <t>14.01.2026</t>
  </si>
  <si>
    <t>Bis zu 325 Mio EUR Innovation/Kapazitaet bis 2028</t>
  </si>
  <si>
    <t>Kein beauftragter oder bezahlter Betrag</t>
  </si>
  <si>
    <t>https://www.renk.com/en/newsroom/news/press-releases/2026/renk-group-is-committed-to-a-secure-future-and-to-germany-as-a-strong-business-location</t>
  </si>
  <si>
    <t>NUR PLAN</t>
  </si>
  <si>
    <t>REWE Immobilien/Maerkte Logistik</t>
  </si>
  <si>
    <t>FY2025</t>
  </si>
  <si>
    <t>GLOBAL_GESAMTJAHR</t>
  </si>
  <si>
    <t>FY Sach-/immaterielle Investitionen</t>
  </si>
  <si>
    <t>Teil des FY vor Juli, Deutschland nicht separiert</t>
  </si>
  <si>
    <t>Rheinmetall Unterluess Munitionsanlage</t>
  </si>
  <si>
    <t>Feb2024 Beginn, Sep2025 Eroeffnung</t>
  </si>
  <si>
    <t>Fast 500 Mio EUR bereits in Werk investiert</t>
  </si>
  <si>
    <t>Erstbau vor Initiative, Cashposten 2025/26 nicht getrennt</t>
  </si>
  <si>
    <t>ALT / NICHT ADDIEREN</t>
  </si>
  <si>
    <t>Roche deutsche Standorte 2025</t>
  </si>
  <si>
    <t>01.01.-31.12.2025</t>
  </si>
  <si>
    <t>GJ_2025_DE_NICHT_ADD</t>
  </si>
  <si>
    <t>Rund 719 Mio EUR flossen in 2025 in DE Standorte</t>
  </si>
  <si>
    <t>01.01-20.07 vor M4G; keine Halbjahresperioden</t>
  </si>
  <si>
    <t>JA GJ2025, NICHT Q4</t>
  </si>
  <si>
    <t>Roche Penzberg Diagnostik-Innovationszentrum</t>
  </si>
  <si>
    <t>12.02.2026 Eroeffnung</t>
  </si>
  <si>
    <t>Penzberg DE</t>
  </si>
  <si>
    <t>Fertig gebautes deutsches Projekt (mehrjaehrig)</t>
  </si>
  <si>
    <t>Budget bereits in FY2025 enthalten moeglich; nicht addieren</t>
  </si>
  <si>
    <t>ALTBESTANDTEIL</t>
  </si>
  <si>
    <t>Roche neues Diagnostik-Produktionszentrum</t>
  </si>
  <si>
    <t>Nov 2024 Grundsteinlegung</t>
  </si>
  <si>
    <t>Mehr als 600 Mio Euro Investitionsprogramm</t>
  </si>
  <si>
    <t>Entscheidung/Baustart 2024, kein Post-Juli CASH</t>
  </si>
  <si>
    <t>https://www.roche.de/presse/news/roche-legt-grundstein-fuer-die-diagnostikproduktion-der-zukunft</t>
  </si>
  <si>
    <t>Guben DE</t>
  </si>
  <si>
    <t>Kapitalbedarf/Projektkosten laut Unternehmen</t>
  </si>
  <si>
    <t>Keine Einzahlung auf Sachkonto und kein voll belegter Bauauftrag</t>
  </si>
  <si>
    <t>RWE weltweiter Cash-CAPEX 2026</t>
  </si>
  <si>
    <t>Weltweite Investitionsauszahlungen PPE/immaterielle</t>
  </si>
  <si>
    <t>Nordseecluster DE Teil nicht separat; keine DE-Summe</t>
  </si>
  <si>
    <t>https://www.rwe.com/presse/rwe-ag/2026-08-13-rwe-liefert-starkes-halbjahresergebnis/</t>
  </si>
  <si>
    <t>SAMSON Neubau Offenbach</t>
  </si>
  <si>
    <t>Offenbach DE</t>
  </si>
  <si>
    <t>Factory der Zukunft wird gebaut</t>
  </si>
  <si>
    <t>Start vor Juli2025; keine Zahlung nur Post-Juli getrennt</t>
  </si>
  <si>
    <t>Schaeffler Cash-CAPEX FY2025</t>
  </si>
  <si>
    <t>Tatsaechlich gezahlte Ausgaben fuer Sachanlagen/Immaterielle</t>
  </si>
  <si>
    <t>Deutschland aus Europa nicht isolierbar</t>
  </si>
  <si>
    <t>Schaeffler Sachanlagen-Bestellverpflichtung</t>
  </si>
  <si>
    <t>WELTWEITE_BINDUNG</t>
  </si>
  <si>
    <t>Verbindliche Kaufverpflichtungen zur Beschaffung von Sachanlagen</t>
  </si>
  <si>
    <t>DE Teil und Vertragsdatum nicht beziffert</t>
  </si>
  <si>
    <t>NICHT ALS DE-VERTRAG</t>
  </si>
  <si>
    <t>SCHWENK Silo Allmendingen</t>
  </si>
  <si>
    <t>Bau seit Ende 2025</t>
  </si>
  <si>
    <t>Allmendingen DE</t>
  </si>
  <si>
    <t>Reales Bauprojekt mit 30 Mio Gesamtkosten</t>
  </si>
  <si>
    <t>Einzelrechnungen und gebundener Euro-Preis nicht offengelegt</t>
  </si>
  <si>
    <t>BUDGET, NICHT CASH</t>
  </si>
  <si>
    <t>Power4Steel 1,7 Mrd Finanzierung</t>
  </si>
  <si>
    <t>10.09.2025 (offizielle SHS Mitteilung)</t>
  </si>
  <si>
    <t>Saarland</t>
  </si>
  <si>
    <t>Abgeschlossene Finanzierungszusage fuer Altprojekt</t>
  </si>
  <si>
    <t>Ist keine neue Sachanlagen-Bauvertragssumme</t>
  </si>
  <si>
    <t>Tochter-Konzerne Saarstahl und Dillinger</t>
  </si>
  <si>
    <t>KONZERN_CASH_DOPPELUNGSWARNUNG</t>
  </si>
  <si>
    <t>Saarland/international</t>
  </si>
  <si>
    <t>Saarstahl 571 Mio, Dillinger 545,6 Mio - Geschaeftsberichte einzelner Konzerne</t>
  </si>
  <si>
    <t>Verflechtung, Ueberschneidung und Cash Post-Juli nicht ausrechenbar</t>
  </si>
  <si>
    <t>https://www.dillinger.de/aktuelles/pressemitteilungen/nachster-meilenstein-auf-dem-weg-zur-klimaneutralen-stahlproduktion-1-7-milliarden-euro-finanzierung-fur-power4steel-erfolgreich-abgeschlossen/?id=19950</t>
  </si>
  <si>
    <t>04.03.2026 Ankuendigung</t>
  </si>
  <si>
    <t>Amberg DE</t>
  </si>
  <si>
    <t>Siemens bezeichnet diese neue rund 200 Mio EUR Amberg-Anlage ausdrücklich als ueber M4G-Investitionszusagen hinausgehend; Budget kein Cash/Vertrag.</t>
  </si>
  <si>
    <t>Bau- und Liefervertraege sowie Zahlungen im Gesamthaushalt noch nicht belegt</t>
  </si>
  <si>
    <t>PLAN 200</t>
  </si>
  <si>
    <t>Siemens Werke Frankfurt / Offenbach</t>
  </si>
  <si>
    <t>01.07.2026 Ankuendigung, Bau ab Juli</t>
  </si>
  <si>
    <t>Frankfurt und Offenbach DE</t>
  </si>
  <si>
    <t>Erweiterung zweier Werke und neue Zulieferfabrik</t>
  </si>
  <si>
    <t>300 Mio nicht als bezahlt oder unterschriebener Gesamtvertrag belegt</t>
  </si>
  <si>
    <t>PLAN 300</t>
  </si>
  <si>
    <t>Siemens Erlangen Technology Campus</t>
  </si>
  <si>
    <t>13.07.2023 Erstplan</t>
  </si>
  <si>
    <t>Erlangen DE</t>
  </si>
  <si>
    <t>Langjaehriger Bau, wieder als M4G-Leuchtturm gezeigt</t>
  </si>
  <si>
    <t>Altplanung 2023, keine Neuinvestition</t>
  </si>
  <si>
    <t>Siemens Energy Trafo-Werksausbau Nuernberg</t>
  </si>
  <si>
    <t>05.09.2025 Grundsteinlegung</t>
  </si>
  <si>
    <t>Nuernberg DE</t>
  </si>
  <si>
    <t>220 Mio geplante Kapazitaetserweiterung, Bau begonnen</t>
  </si>
  <si>
    <t>Erstfreigabe/unterzeichnete Vertrage und Mittelabfluss nicht genau datiert</t>
  </si>
  <si>
    <t>BUDGET</t>
  </si>
  <si>
    <t>2024 Ankuendigung</t>
  </si>
  <si>
    <t>2024er Standortplanung</t>
  </si>
  <si>
    <t>Vor Initiativstart bekannt und beschlossen</t>
  </si>
  <si>
    <t>Siemens Healthineers Kemnath</t>
  </si>
  <si>
    <t>15.07.2026 Grundsteinlegung</t>
  </si>
  <si>
    <t>Kemnath DE</t>
  </si>
  <si>
    <t>Neue Fertigungs- und Montagehalle ca. 4500 qm</t>
  </si>
  <si>
    <t>Vertragswert und schon gezahlte Euro nicht offen</t>
  </si>
  <si>
    <t>SIXT Sach-/immaterielle DE Anlagen ohne Mietfahrzeuge</t>
  </si>
  <si>
    <t>01.01.-30.06.2026</t>
  </si>
  <si>
    <t>DE Segment</t>
  </si>
  <si>
    <t>Non-current assets investments incl right-of-use; rental cars excluded</t>
  </si>
  <si>
    <t>Weder DE-Cash noch rein neue M4G-Anlage</t>
  </si>
  <si>
    <t>https://financialfilings.com/filings/sixt-se/interim-quarterly-report/2026/55963798/</t>
  </si>
  <si>
    <t>BILANZ_DE +26.8</t>
  </si>
  <si>
    <t>SIXT neue Mietfahrzeuge Deutschland</t>
  </si>
  <si>
    <t>FLOTTE_DE</t>
  </si>
  <si>
    <t>Zugaenge Mietfahrzeugbestand bilanziert 1196,1 Mio</t>
  </si>
  <si>
    <t>Kein Cashbeleg, Flottenrotation kein neuer Produktionsbau</t>
  </si>
  <si>
    <t>SEPARAT / NICHT ADDIEREN</t>
  </si>
  <si>
    <t>STARK Raab Karcher Darmstadt Neubau</t>
  </si>
  <si>
    <t>Darmstadt DE</t>
  </si>
  <si>
    <t>Baubeginn Neubau / Modernisierung, fertig 2027</t>
  </si>
  <si>
    <t>Kosten/Vertragsvolumen nicht publiziert</t>
  </si>
  <si>
    <t>Opel-/Stellantis Produktionsstandorte</t>
  </si>
  <si>
    <t>FY2025 / H1 2026</t>
  </si>
  <si>
    <t>GLOBAL_OHNE_DE_BETRAG</t>
  </si>
  <si>
    <t>Weltweit/DE unbestimmt</t>
  </si>
  <si>
    <t>Weder ein abgegrenzter deutscher CAPEX-Zahlungsbetrag noch ein konkret bezifferter neuer Bauauftrag im Prüfregister.</t>
  </si>
  <si>
    <t>Opel/Stellantis ältere Produktions- und Produktprogramme; Neuzurechnung zur Initiative nicht belegt.</t>
  </si>
  <si>
    <t>NICHT ANRECHENBAR: Finanzierung / fremde Leistung / unklare DE-Cash-Aussage</t>
  </si>
  <si>
    <t>Avalfinanzierung für Aufträge</t>
  </si>
  <si>
    <t>Januar 2025</t>
  </si>
  <si>
    <t>ALTE_FINANZIERUNG</t>
  </si>
  <si>
    <t>Unternehmen (Finanzierung)</t>
  </si>
  <si>
    <t>Cash-CAPEX für die eigenen deutschen Standorte öffentlich nicht getrennt nachweisbar.</t>
  </si>
  <si>
    <t>Avalrahmen vor Initiative; Förderungen/Projektverkäufe keine selbst realisierten Anlagenzahlungen.</t>
  </si>
  <si>
    <t>NICHT ANRECHENBAR: vor 21.07.2025</t>
  </si>
  <si>
    <t>Logistikzentrum Holzminden, Phase 2</t>
  </si>
  <si>
    <t>Holzminden, DE</t>
  </si>
  <si>
    <t>Ein Projekt 2026 tatsächlich eröffnet (1,7 Mio € investiert laut Firma); Betrag ist weder isolierter CASH-Zahlungsnachweis noch Bilanzzugang 2026.</t>
  </si>
  <si>
    <t>Ausbildungszentrum konzipiert 2022, Baubeginn Nov 2025: Altentscheidung. 25 Mio Logistikbudget kein unterschriebener Auftragswert.</t>
  </si>
  <si>
    <t>Digitale Steuerplattform / Fintech</t>
  </si>
  <si>
    <t>2025–2026</t>
  </si>
  <si>
    <t>KEIN_VERIFIZIERTER_BAUNACHWEIS</t>
  </si>
  <si>
    <t>DE/andere Länder</t>
  </si>
  <si>
    <t>Nicht öffentlich bezifferbar bedeutet nicht null Euro.</t>
  </si>
  <si>
    <t>Finanzierungs- und Wachstumsmeldungen ≠ tatsächliche neue deutsche Sachanlagen.</t>
  </si>
  <si>
    <t>Softwareprodukte und Finanzierung</t>
  </si>
  <si>
    <t>2025 / Q2 2026</t>
  </si>
  <si>
    <t>BETRIEBLICH_KEIN_BAUVERTRAG</t>
  </si>
  <si>
    <t>Keine nach Zeitraum &amp; deutschem Anlagenstandort abgegrenzte Kapitalinvestition belegt.</t>
  </si>
  <si>
    <t>2025/26 Produkte, Übernahmen/Finanzierung nicht ohne Kapitalflussnachweis M4G-Neuinvestitionen.</t>
  </si>
  <si>
    <t>Telefónica Deutschland Netzinfrastruktur</t>
  </si>
  <si>
    <t>DE-CAPEX H1 2026 €349 Mio als Anlagenzugänge; **nicht** als Cash oder Neu-M4G-Projekt.</t>
  </si>
  <si>
    <t>Mobilfunk-LTE/5G und Glasfaserausbau beruhen teils auf älteren Netzausbauplänen, keine Kausalität M4G.</t>
  </si>
  <si>
    <t>https://www.telefonica.de/news/corporate/2026/06/mehr-tempo-im-mobilfunk-telefonica-deutschland-setzt-im-ersten-halbjahr-2026-rund-4500-ausbauprojekte-um.html?cat=pressemitteilungen</t>
  </si>
  <si>
    <t>NEIN / keine isolierte M4G-Neuinvestitionszahlung; Buchwerte separat</t>
  </si>
  <si>
    <t>Fondsbeteiligungen / international</t>
  </si>
  <si>
    <t>FY2026</t>
  </si>
  <si>
    <t>FONDS_KAPITALANLAGE</t>
  </si>
  <si>
    <t>SGD</t>
  </si>
  <si>
    <t>S$-Angaben nicht still in EUR umrechnen, keine deutsche Fondsanlage als Fabrikzählung.</t>
  </si>
  <si>
    <t>Portfolioinvestitionen sind Eigentümer-/Wertpapiertransaktionen, keine deutsche Neubauinvestition.</t>
  </si>
  <si>
    <t>Deutsches Übertragungsnetz / TenneT</t>
  </si>
  <si>
    <t>€4.100 Mio deutscher HGB-Investitionskennwert 2026; **kein isolierter Auszahlungstransfer**, keine neue M4G-Kausalität.</t>
  </si>
  <si>
    <t>Netzausbau (SuedLink/SuedOstLink etc.) wurde vor Initiative geplant; keine ausgewiesene durch M4G neu veranlasste Maßnahme.</t>
  </si>
  <si>
    <t>9 deutsche Batteriespeicherprojekte</t>
  </si>
  <si>
    <t>26.01.2026</t>
  </si>
  <si>
    <t>DE-Projektportfolio</t>
  </si>
  <si>
    <t>60 Mio € fest abgeschlossene Kreditfazilität (49+11), 100 Mio optional: in Finanztransaktionen, nicht Anlagen-/Zahlungsregister.</t>
  </si>
  <si>
    <t>Bankfinanzierung ist Mittelherkunft, nicht der nachgewiesene Abfluss in eigene errichtete Anlagen.</t>
  </si>
  <si>
    <t>ESA ALADDIN / Nyx-Frachtflüge</t>
  </si>
  <si>
    <t>10.09.2026</t>
  </si>
  <si>
    <t>DIENSTLEISTUNGS_UMSATZVERTRAG</t>
  </si>
  <si>
    <t>ESA / Europa; kein deutscher Anlagenauftrag</t>
  </si>
  <si>
    <t>Keiner der $450 Mio Finanzierungs-/€760 Mio Kunden-Vertragswerte kann als deutscher Investitions-CAPEX verbucht werden.</t>
  </si>
  <si>
    <t>ESA ist Kundin und bezahlt Dienstleistungen, nicht TECs vertraglich belegte eigene deutsche Anlageninvestitionen.</t>
  </si>
  <si>
    <t>Beteiligungen und Investmentfonds</t>
  </si>
  <si>
    <t>PRIVATE_KAPITALANLAGE</t>
  </si>
  <si>
    <t>Keine belastbare öffentlich isolierte deutsche Anlagenrechnung.</t>
  </si>
  <si>
    <t>Aktien-, Fonds- und Immobilientransaktionen sind von errichteten Fabriken zu trennen.</t>
  </si>
  <si>
    <t>thyssenkrupp Steel Duisburg Direktreduktionsanlage</t>
  </si>
  <si>
    <t>Duisburg, DE</t>
  </si>
  <si>
    <t>Baumaßnahme real, aber &gt;1,8 Mrd € weder neue Vertragsvergabe nach 21.07.25 noch dokumentierte bezahlte Restsumme.</t>
  </si>
  <si>
    <t>Altentscheidung und Altvertrag MÄRZ 2023, nicht nach 21.07.2025 neu abgeschlossen.</t>
  </si>
  <si>
    <t>Digitale/physische Audio-Produktion</t>
  </si>
  <si>
    <t>KEIN_DE_CASH_CAPEX</t>
  </si>
  <si>
    <t>Keine spezifische deutsche neue Investitionszahlung oder Bauvertrags-Eurozahl.</t>
  </si>
  <si>
    <t>Auftragsfertiger und internationale Produktion sind nicht automatisch tonies-eigene deutsche Werksanlagen.</t>
  </si>
  <si>
    <t>TRUMPF Betriebs-/EUV-Technik weltweit</t>
  </si>
  <si>
    <t>GJ 2025/26</t>
  </si>
  <si>
    <t>GLOBALE_BILANZKENNZAHL</t>
  </si>
  <si>
    <t>Keine exakt isolierte Anlagenzahlung Deutschland und neue Anlagenvertragswerte.</t>
  </si>
  <si>
    <t>1.–20.07.2025 vor M4G; weltweite 112 Mio € nicht als deutsches IST nach Stichtag addieren.</t>
  </si>
  <si>
    <t>https://www.produktion.de/ruestung-aerospace/trumpf-gewinnsprung-macht-hoffnung-auf-trendwende/2753032</t>
  </si>
  <si>
    <t>Glasfaser-/1&amp;1-Mobilfunknetzausbau</t>
  </si>
  <si>
    <t>Konzern multinational</t>
  </si>
  <si>
    <t>€283,6 Mio realer Cash-CAPEX der Gruppe, aber DE-Anteil nicht separat verifiziert; daher **nicht** CASH_DE.</t>
  </si>
  <si>
    <t>Tochter 1&amp;1 im Konzern UI konsolidiert; zusätzliches Addieren 220 Mio wäre Doppelzählung.</t>
  </si>
  <si>
    <t>Mobilfunkmastneubauten DE</t>
  </si>
  <si>
    <t>FY Apr2025–März2026</t>
  </si>
  <si>
    <t>Errichtete Antennen sind reale Anlagen, aber keine EUR-verifizierte DE-Cash-Zeile.</t>
  </si>
  <si>
    <t>Vantage-FY26 beinhaltet Apr–20Jul25 vor Initiative; mehrjährige BTS-Bauprogramme vorher bekannt.</t>
  </si>
  <si>
    <t>Gruppenbeteiligungen / Firmenentwicklung</t>
  </si>
  <si>
    <t>KAPITALANLAGE_UNKLAR</t>
  </si>
  <si>
    <t>DE / weltweit</t>
  </si>
  <si>
    <t>Beteiligungsbewertungen/Fondsvolumen sind kein CAPEX.</t>
  </si>
  <si>
    <t>Viessmann Climate Solutions gehört nach Verkauf Carrier, daher nicht ohne weiteres Viessmann Gruppe zuschlagen.</t>
  </si>
  <si>
    <t>Vodafone Germany Netz-/IT-Anlagen</t>
  </si>
  <si>
    <t>01.10.2025–31.03.2026</t>
  </si>
  <si>
    <t>Buchmäßige deutsche Kapitalzugänge €1.525 Mio Okt25–März26, **nicht** deutsche Cashbank-Abflüsse.</t>
  </si>
  <si>
    <t>Ältere Netzmodernisierung; keine rechtlich nachgewiesene M4G-Zusatzentscheidung. Doppelzählung mit Tochter Vantage beachten.</t>
  </si>
  <si>
    <t>Weltweite Werke und Investitionsplanung</t>
  </si>
  <si>
    <t>2026–2030</t>
  </si>
  <si>
    <t>ZUKUNFTSPLAN</t>
  </si>
  <si>
    <t>Keine hinreichend isolierte Cash-Zahl für NEUE deutsche Werke.</t>
  </si>
  <si>
    <t>160 Mrd € Investitionsplan 2026–2030 = Zukunftsbudget, nicht verbuchter deutscher Vertrag oder Zahlung.</t>
  </si>
  <si>
    <t>Bestandsmodernisierung und Neubau (to hold)</t>
  </si>
  <si>
    <t>KONZERN_DE_PLUS_SE_AT</t>
  </si>
  <si>
    <t>DE/Schweden/Österreich</t>
  </si>
  <si>
    <t>553,6 Mio € reale Konzerninvestitionen, jedoch nicht geographisch rein DE; auch nicht als CASH_DE.</t>
  </si>
  <si>
    <t>Portfolioinvestitionen Modernisierung Bestandsobjekte und Neubau, nicht ohne Projekt-Datum als neues M4G-Projekt.</t>
  </si>
  <si>
    <t>https://report.vonovia.com/2026/q2/de/eroerterung-der-ertragslage-nach-segmenten</t>
  </si>
  <si>
    <t>Digitale Plattform / Logistik</t>
  </si>
  <si>
    <t>Q2 2026</t>
  </si>
  <si>
    <t>WELTWEITER_BILANZWERT</t>
  </si>
  <si>
    <t>Keine post-Stichtags-Cash-Zahl für deutsche Eigenanlagen.</t>
  </si>
  <si>
    <t>Globales Logistik- und Plattformprogramm vor 2025 in wesentlichen Teilen; Übernahmen nicht Sachinvestitionen.</t>
  </si>
  <si>
    <t>Versicherung / Finanzanlagen</t>
  </si>
  <si>
    <t>NICHT_ANLAGENINVESTITION</t>
  </si>
  <si>
    <t>Keine bezifferte neue deutsche Unternehmens-Sachinvestition.</t>
  </si>
  <si>
    <t>Umsätze, Prämien, Kapitalanlagen von Versicherungen ≠ errichtete eigene deutsche Fabrik.</t>
  </si>
  <si>
    <t>Fertigstellung neues Ausbildungszentrum Holzminden</t>
  </si>
  <si>
    <t>19.10.2026</t>
  </si>
  <si>
    <t>DE Holzminden</t>
  </si>
  <si>
    <t>Anlage eröffnet, Firma nennt Investitionsvolumen 1,7 Mio €; tatsächliche Verwendung belegt, aber weder Zahlungen noch Bilanzwerte des Berichtszeitraums.</t>
  </si>
  <si>
    <t>Vorbereitung 2022, Baubeginn Nov2025; nicht nachweisbar durch M4G zusätzlich</t>
  </si>
  <si>
    <t>NEIN / keine projektscharfe neue M4G-Cash-Zahl</t>
  </si>
  <si>
    <t>EPC-Turnkey Verträge für 9 Batteriespeicher</t>
  </si>
  <si>
    <t>Januar 2026</t>
  </si>
  <si>
    <t>VERTRAG_OHNE_BEZIFFERBAREN_EIGENEN_ANTEIL</t>
  </si>
  <si>
    <t>Mehrere EPC- und O&amp;M-Verträge in Unternehmenserklärung genannt; rechtsbindend, aber keine öffentlich bezifferte einzelne Anlagenauftrags-Eurosumme.</t>
  </si>
  <si>
    <t>Erstentscheidung und EPC-Signaturen nicht datiert, nicht ableitbar aus Kreditbetrag</t>
  </si>
  <si>
    <t>NEIN / genaue Vertragswerte nicht veröffentlicht</t>
  </si>
  <si>
    <t>ESA-Dienstleistungsvertrag Nyx ALADDIN: 310 Mio fix + 450 Mio Option</t>
  </si>
  <si>
    <t>UMSATZVERTRAG_FREMDER_AUFTRAG</t>
  </si>
  <si>
    <t>Europa / keine deutsche Fabrik</t>
  </si>
  <si>
    <t>310 Mio € beauftragte Dienstleistungen, optionale 450 Mio € unter Konditionen. ESA ist Kunde, TEC liefert Dienste.</t>
  </si>
  <si>
    <t>Aufträge sind Erlösquellen, nicht TECs eigene neue Anlageninvestitionen</t>
  </si>
  <si>
    <t>NEIN / kein deutscher eigener CAPEX</t>
  </si>
  <si>
    <t>Cash-CAPEX Tochter 1&amp;1 AG H1 2026</t>
  </si>
  <si>
    <t>CASH_TOCHTER_UNTER_ELTERNWERT</t>
  </si>
  <si>
    <t>Konzernsegment / DE-Anteil nicht isoliert</t>
  </si>
  <si>
    <t>1&amp;1 SE Geschäftsergebnisse melden Cash-CAPEX 220 Mio €; Konzern-Mutter 283,6 Mio €.</t>
  </si>
  <si>
    <t>Doppelzählung 220+283,6 unzulässig; geographischer DE-Cashanteil nicht vollständig</t>
  </si>
  <si>
    <t>NEIN / geografische und konsolidierte Doppelzählung möglich</t>
  </si>
  <si>
    <t>Netzausbau HGB gesamte GJ2025</t>
  </si>
  <si>
    <t>GANZJAHR_VOR_UND_NACH_STICHTAG</t>
  </si>
  <si>
    <t>2025 HGB Sachnetzinvestitionen exakt 10.047 Mio €; 2025 12 Monate einschließlich vor dem 21.07.</t>
  </si>
  <si>
    <t>Kein isolierter neuer M4G-Neuentscheid; FY2025 nicht als Poststichtagssumme buchen</t>
  </si>
  <si>
    <t>NEIN / nur 2025_DE_GESAMTJAHR</t>
  </si>
  <si>
    <t>Capital Additions H2FY26 Brückenrechnung</t>
  </si>
  <si>
    <t>10.2025–03.2026</t>
  </si>
  <si>
    <t>2496 Mio FY26 DE minus 971 Mio H1 FY26 DE = 1525 Mio H2 FY26 DE.</t>
  </si>
  <si>
    <t>Keine Zahlungen; Vantage Towers gegenprüfen</t>
  </si>
  <si>
    <t>KEIN NEU-M4G-NACHWEIS; NUR BILANZ_DE</t>
  </si>
  <si>
    <t>Stellantis / Opel</t>
  </si>
  <si>
    <t>Deutsches Investitionsprogramm Astra, Corsa, Fahrzeuge, Campus</t>
  </si>
  <si>
    <t>08.06.2026</t>
  </si>
  <si>
    <t>Stellantis/Opel kündigt insgesamt mehr als EUR 1 Mrd. deutsche Investitionen bis 2030 an. Betrag ist Mindestwert, keine gebuchte Zahlung.</t>
  </si>
  <si>
    <t>Zeitplan bis 2030; einzelne Alt-/Neuentscheidungen und Projektauszahlungen fehlen.</t>
  </si>
  <si>
    <t>Stellantis / Opel / VGP</t>
  </si>
  <si>
    <t>grEEn-campus Rüsselsheim: Rohbau weitgehend fertig</t>
  </si>
  <si>
    <t>02.07.2025 Baugenehmigung / 02.09.2026 Richtfest</t>
  </si>
  <si>
    <t>Rüsselsheim, DE</t>
  </si>
  <si>
    <t>VGP-Projektentwickler; gemeinsame Räume von Opel/Stellantis; Volumen nur dreistelliger Mio-Bereich (ohne exakte Abgrenzung).</t>
  </si>
  <si>
    <t>Projekt war spätestens 02.07.2025 vor dem M4G-Stichtag planungsreif; Betreiber/Stellantis-Bilanzanteil nicht ausgewiesen.</t>
  </si>
  <si>
    <t>VENIOS Minderheitsbeteiligung</t>
  </si>
  <si>
    <t>29.09.2026</t>
  </si>
  <si>
    <t>EQUITY_DE_NICHT_ADD</t>
  </si>
  <si>
    <t>Deutschland (VENIOS GmbH)</t>
  </si>
  <si>
    <t>Minderheitsanteil an deutscher Softwaregesellschaft; Erwerb/Investition, Wert nicht öffentlich bekannt.</t>
  </si>
  <si>
    <t>Beteiligungskapital ist keine neue eigene deutsche Sachanlage.</t>
  </si>
  <si>
    <t>https://www.viessmann.group/news/viessmann-generations-group-invests-in-venios-strengthening-smart-distribution-grids-for-the-energy-transition</t>
  </si>
  <si>
    <t>FC Bayern München AG Kapitalerhöhung/knapp 6,7%</t>
  </si>
  <si>
    <t>22.10.2026 Ankündigung</t>
  </si>
  <si>
    <t>München, DE</t>
  </si>
  <si>
    <t>Viessmann steigt durch Kapitalerhöhung ein; Wert von offiziellen Partnern nicht beziffert; Wirksamkeit nach Handelsregistereintrag.</t>
  </si>
  <si>
    <t>Presse-Spekulation zu Euro-Wert nicht als Primärnachweis; keine eigene neue Sachanlage.</t>
  </si>
  <si>
    <t>Elbquerung ElbB Korridor B (BEMO/OESTU-STETTIN)</t>
  </si>
  <si>
    <t>Vergabe 06.03.2026</t>
  </si>
  <si>
    <t>BAUAUFTRAG_GESAMTWERT_NICHT_STRIKT</t>
  </si>
  <si>
    <t>300 Mio Auftragsvolumen, 2026 vergeben; nach altem Netzausbauprojekt beschlossen.</t>
  </si>
  <si>
    <t>Korridor-B-Erstplanung vor M4G; voller durchsetzbarer Vertragswert nicht verifizierbar.</t>
  </si>
  <si>
    <t>https://www.amprion.net/Netzausbau/Unsere-Projekte/Korridor-B/Aktuelles/Pressemitteilungen/06.03.2026-BEMO-Tunnelling-und-OeSTU-STETTIN-bauen-Elbquerung-von-Korridor-B/</t>
  </si>
  <si>
    <t>NICHT ALS NEUE M4G-IST-INVESTITION</t>
  </si>
  <si>
    <t>QUELLENREGISTER | 147 UNTERNEHMEN | Stand 22.10.2026</t>
  </si>
  <si>
    <t>Quellenliste != vollständige Sichtung aller Seiten. Für private Fonds ohne öffentliche Konten werden ausdrücklich fehlende Nachweise markiert.</t>
  </si>
  <si>
    <t>Quellengattung</t>
  </si>
  <si>
    <t>Berichts-/Meldungsperiode</t>
  </si>
  <si>
    <t>Publikationsdatum wenn verifizierbar</t>
  </si>
  <si>
    <t>URL direkt</t>
  </si>
  <si>
    <t>Prüfgegenstand</t>
  </si>
  <si>
    <t>Beleggrad / Grenze</t>
  </si>
  <si>
    <t>FY2025 / offizieller Abschluss oder Corporate Report</t>
  </si>
  <si>
    <t>siehe Veröffentlichung</t>
  </si>
  <si>
    <t>FY Eurogrid, Konzern-Kapitalflussrechnung S.9 / PDF P8 | Tatsächlicher Cash-CAPEX GJ2025: Eurogrid-Konzern; 50Hertz Gruppe</t>
  </si>
  <si>
    <t>2026 H1/Q3 bzw. offizieller Nachweis</t>
  </si>
  <si>
    <t>2026 / Projektbeleg</t>
  </si>
  <si>
    <t>H1 Eurogrid, Konzern-Kapitalflussrechnung S.7 / PDF P6 | Tatsächlicher Cash-CAPEX H1 2026: Eurogrid</t>
  </si>
  <si>
    <t>Vertrags-/Projektmeldung / weiterer Bericht</t>
  </si>
  <si>
    <t>Konkretisierung, Chronologie oder Investor-Portal | Netzbauprogramm vor 21.7.2025 entwickelt; einzelne neue Projekte zeitlich nicht identifiziert.</t>
  </si>
  <si>
    <t>Unternehmens-/Portfolioübersicht | Keine konsolidierte DE-Sachinvestitionszahl aus öffentlichem Abschluss belegt</t>
  </si>
  <si>
    <t>Keine öffentlich nachprüfbare Zahl | Kein öffentlich vergleichbarer Quartals-CAPEX für DE</t>
  </si>
  <si>
    <t>FY Airbus, Konzernkapitalflussrechnung | Tatsächlicher Cash-CAPEX für PPE + immaterielle Werte + Investitionsimmobilien 2025</t>
  </si>
  <si>
    <t>H1 Airbus, Kapitalflussrechnung | Tatsächlicher Cash-CAPEX H1 2026</t>
  </si>
  <si>
    <t>Konkretisierung, Chronologie oder Investor-Portal | Bestell-/Lieferverträge für Flugzeuge anderer Firmen sind Airbus-Umsatz, nicht eigener deutscher Investitionsausbau.</t>
  </si>
  <si>
    <t>FY Allianz, Konzernkapitalflussrechnung | Tatsächlich gezahlte Beschaffungen von Sachanlagen 2025 (separat €576m Investmentimmobilien)</t>
  </si>
  <si>
    <t>H1 Allianz, Kapitalflussrechnung S.25 / PDF P24 | Tatsächlich gezahlte Beschaffungen Sachanlagen H1 2026</t>
  </si>
  <si>
    <t>Konkretisierung, Chronologie oder Investor-Portal | Keine belegte neue konkret deutsche Sachinvestition ab Stichtag; Immobilien- und Finanzanlagen nicht zusammenwerfen.</t>
  </si>
  <si>
    <t>Unternehmenswebsite / Unternehmensregister | Kein öffentlicher vergleichbarer FY25-Konzernabschluss nachgewiesen</t>
  </si>
  <si>
    <t>Nicht verfügbar | Keine publizierten Quartalskennzahlen nachgewiesen</t>
  </si>
  <si>
    <t>Nachhaltigkeitsbericht 2025 | 2025 Nachhaltigkeitsbericht öffentlich; geprüfte Investitions-Cashflow-Zahl nicht daraus bestimmt</t>
  </si>
  <si>
    <t>Nicht veröffentlicht | Keine öffentlich vergleichbaren Quartalszahlen identifiziert</t>
  </si>
  <si>
    <t>Corporate website | Fonds-/Portfolioübersicht, eigene DE-Sachanlageausgaben nicht publiziert</t>
  </si>
  <si>
    <t>Nicht verfügbar | Keine öffentlich vergleichbare DE-Quartalszahl</t>
  </si>
  <si>
    <t>Pressemeldung 15.10.2026 | €15.000 Mio. „Investitionen in Deutschland“ 2025 laut Amazon; inkl. Vergütung/Betriebskosten</t>
  </si>
  <si>
    <t>Keine DE-Sachanlagentrennung | Keine getrennte deutsche Sachanlagen-CAPEX-Zahl für H1 2026</t>
  </si>
  <si>
    <t>Amprion Finanzbericht 2025 S.10 | Netzausbau-Investitionen 2025 gemäß HGB (nicht identisch Cash-Abfluss)</t>
  </si>
  <si>
    <t>Amprion H1 Veröffentlichung 20.08.2026 | Investitionszugänge gemäß HGB H1 2026 (gerundet)</t>
  </si>
  <si>
    <t>Konkretisierung, Chronologie oder Investor-Portal | Rhein-Main-Link 2026 Einzelvertrag; Vorläufer/Projekt schon 2024 (Preferred Supplier Agreement).</t>
  </si>
  <si>
    <t>Weitere Primärquelle</t>
  </si>
  <si>
    <t>Sekundärer Frühbeleg oder weitere Primärquelle | Rhein-Main-Link 2026 Einzelvertrag; Vorläufer/Projekt schon 2024 (Preferred Supplier Agreement).</t>
  </si>
  <si>
    <t>SEC 10-K Apollo FY2025 | Apollo SEC 10-K 2025; keine isolierte deutsche Sachanlagen-CAPEX-Zahl</t>
  </si>
  <si>
    <t>RWE 26.11.25 und Apollo 16.09.26 Primärmeldungen | Quartalsberichte für Fondsleistungen keine DE-Asset-Erstinvestitionen</t>
  </si>
  <si>
    <t>Konkretisierung, Chronologie oder Investor-Portal | 2025-11-26 €3.200m für Amprion-Beteiligungs-JV gezahlt (an RWE); 2026-09-16 €3.000m Bayer-LARC Eigenkapitaltransaktion MIT KKR abgeschlossen.</t>
  </si>
  <si>
    <t>Ardian Integrierter Bericht 2025 | Integrierter Jahresbericht 2025; eigene DE-CAPEX-Zahl nicht abgrenzbar</t>
  </si>
  <si>
    <t>Ardian Presse 19.05.2026 | DE-Fondsabschluss nicht öffentlich</t>
  </si>
  <si>
    <t>FY Aroundtown Report 2025, „Total capex“ | 2025 CAPEX (u.a. Sanierung, Mieterausbau); nicht zwingend kassenwirksame €421,4 Mio</t>
  </si>
  <si>
    <t>Q1 2026 75 Mio signed, closed later | H1 2026: Akquisitions- und Capex-Cashflows gemischt; kein homogener DE-Cash-CAPEX-Wert</t>
  </si>
  <si>
    <t>Konkretisierung, Chronologie oder Investor-Portal | Q1 2026 €75 Mio Kauf bestehender deutscher Wohnimmobilien VERTRAGLICH gezeichnet, Abschluss H1 2026.</t>
  </si>
  <si>
    <t>Unternehmensmeldung Geschäftszahlen | Öffentliches Geschäftszahlen-Update, aber keine vollständige Konzernkapitalflussrechnung</t>
  </si>
  <si>
    <t>Nicht nachgewiesen | Keine vergleichbaren H1-CAPEX-Zahlen nachgewiesen</t>
  </si>
  <si>
    <t>Portfolio-Firmenseite | Bain-Capital-Fonds: DE-Fabrik/CAPEX nicht separat aus öffentlicher Bilanz</t>
  </si>
  <si>
    <t>Nicht verfügbar | Kein entsprechender öffentlicher Q-Bericht</t>
  </si>
  <si>
    <t>BASF Kapitalflussrechnung FY2025 | Tatsächliche Auszahlungen Erwerb immaterieller Vermögenswerte/Sachanlagen FY2025</t>
  </si>
  <si>
    <t>BASF H1-26 Kapitalflussrechnung | Tatsächliche Auszahlungen immaterielle Vermögenswerte/Sachanlagen H1 2026</t>
  </si>
  <si>
    <t>Konkretisierung, Chronologie oder Investor-Portal | Ludwigshafen-Säureprojekt schon 29.04.2025 angekündigt (ALT); einseitige Zurechnung unzulässig.</t>
  </si>
  <si>
    <t>Sekundärer Frühbeleg oder weitere Primärquelle | Ludwigshafen-Säureprojekt schon 29.04.2025 angekündigt (ALT); einseitige Zurechnung unzulässig.</t>
  </si>
  <si>
    <t>Bayer FY2025 Cashflow / Investitionen | Tatsächliche Ausgaben immaterielle Vermögenswerte/Sachanlagen FY2025</t>
  </si>
  <si>
    <t>Bayer H1 2026 Konzernkennzahlen | Cashflow-relevante Investitionen H1 2026</t>
  </si>
  <si>
    <t>Konkretisierung, Chronologie oder Investor-Portal | 2025 Standorte Monheim, Dormagen, Leverkusen bereits zuvor im Ausbau; Bayer-Apollo/KKR 09/2026 Finanztransaktion NEU, kein Werksneubau.</t>
  </si>
  <si>
    <t>Sekundärer Frühbeleg oder weitere Primärquelle | 2025 Standorte Monheim, Dormagen, Leverkusen bereits zuvor im Ausbau; Bayer-Apollo/KKR 09/2026 Finanztransaktion NEU, kein Werksneubau.</t>
  </si>
  <si>
    <t>Beiersdorf FY2025 Konzern-Cashflow | Tatsächlich gezahlte Sach- und immaterielle Investitionen FY2025</t>
  </si>
  <si>
    <t>Beiersdorf H1 2026 Unternehmenszahlen | Angegebenes Investitionsvolumen H1 2026 (nicht sicher Cash)</t>
  </si>
  <si>
    <t>Belden 2025 Geschäfts-/Q4 Mitteilung | Tatsächlich gezahlter CAPEX FY2025 gemäß US-GAAP cash flow</t>
  </si>
  <si>
    <t>Belden Q2 2026 Cashflow | Tatsächlich gezahlter CAPEX H1 2026 (USD)</t>
  </si>
  <si>
    <t>BlackRock SEC 10-K FY2025 | Tatsächlich gezahlte Käufe Sachanlagen/Ausstattung FY2025 (USD)</t>
  </si>
  <si>
    <t>BlackRock Q3 2026 14.10. Ergebnisse | Q3 2026 Ergebnis am 14.10.2026 veröffentlicht; DE-CAPEX nicht isoliert</t>
  </si>
  <si>
    <t>Blackstone SEC 10-K FY2025 | SEC 10-K FY2025; Investitionen überwiegend fondsbezogen, DE-Sachanlagen nicht separat</t>
  </si>
  <si>
    <t>Q3-Terminmeldung 2026 | Q3 2026 Bericht am 22.10. morgens noch nicht veröffentlicht</t>
  </si>
  <si>
    <t>BMW FY2025 Cashflow Konzern | Tatsächlich gezahlter Cash-CAPEX Konzern FY2025</t>
  </si>
  <si>
    <t>BMW Q2/H1 2026 Kapitalflussrechnung | Tatsächlicher Cash-CAPEX Konzern H1 2026; Segment Automobile €3.502 Mio</t>
  </si>
  <si>
    <t>Konkretisierung, Chronologie oder Investor-Portal | Werk Straßkirchen/Batterie, München etc. Bauprojekte schon vor M4G gestartet; €2 Mrd Standortprogramm mehrjährig, nicht heute ausgezahlt.</t>
  </si>
  <si>
    <t>Unternehmensbericht FY2025 | Unternehmensbericht FY2025; €6.400 Mio Forschungsausgaben NICHT Sachkapital-CAPEX</t>
  </si>
  <si>
    <t>Ministeriumsreaktion und Firmenaussage 2026 | Keine veröffentlichte H1-DE-Cashkapitalflussrechnung</t>
  </si>
  <si>
    <t>Konkretisierung, Chronologie oder Investor-Portal | Juni 2026 Stopp zuvor geplanter deutscher Laborinvestitionen €900m für 2027–2030.</t>
  </si>
  <si>
    <t>Bosch GB2025 S.55-56 / PDF P54-55 | Sachanlagenzugänge 2025 (BILANZIELL, NICHT Zahlungen)</t>
  </si>
  <si>
    <t>Bosch Presse Halbjahreszahlen 2026 | Sachanlageninvestitionen H1 2026 gerundet; nicht als Cash bestätigt</t>
  </si>
  <si>
    <t>Zeiss Meditec 2024/25 Finanzlage | Tatsächlicher Cash-CAPEX FY2024/25, Geschäftsjahr 01.10.2024-30.09.2025</t>
  </si>
  <si>
    <t>Zeiss Q3/9M2025/26 Originalmeldung | 9M 2025/26 Interim erhältlich; Investitions-Cash-Wert hier nicht verifiziert</t>
  </si>
  <si>
    <t>Carlyle FY2025 Form 10-K | Carlyle SEC 10-K 2025; Fondsinvestitionen nicht DE-Sachanlagezahlungen</t>
  </si>
  <si>
    <t>Carlyle 2026 IR | H1/Q2 2026 Investor Relations; kein DE-Cash-CAPEX getrennt</t>
  </si>
  <si>
    <t>FY2025 / Abschluss, Konzern oder amtliche Vorbeleg</t>
  </si>
  <si>
    <t>2025/2026, abgegrenzt zum 22.10.2026</t>
  </si>
  <si>
    <t>siehe Verlautbarung</t>
  </si>
  <si>
    <t>FY: Carrier Global FY2025: ausgezahlte CAPEX 392 Mio USD (Konzern)</t>
  </si>
  <si>
    <t>H1/Q3 2026 / Auswertung</t>
  </si>
  <si>
    <t>https://ir.carrier.com/news/news-details/2026/Carrier-Reports-Second-Quarter-2026-Results/default.aspx</t>
  </si>
  <si>
    <t>INTERIM: Carrier Global H1/2026: ausgezahlte CAPEX 211 Mio USD (Konzern)</t>
  </si>
  <si>
    <t>FY: Privater PE-Manager, keine öffentlich einzelne DE-CAPEX-Kapitalflussrechnung identifiziert.</t>
  </si>
  <si>
    <t>FY: Privates Softwareunternehmen, FY2025 CAPEX DE nicht öffentlich ausgewiesen.</t>
  </si>
  <si>
    <t>Investitionsprojekt / Altentscheidung / Vertrag</t>
  </si>
  <si>
    <t>DATIERUNG: Investitionsankündigung deutlich &gt;100 Mio EUR ist keine unterschriebene Anlagebestellung oder Beleg über Cash-CAPEX.</t>
  </si>
  <si>
    <t>FY: Charité FY2025 ~132 Mio EUR Investitionen, verschiedene Anlagen-/Finanzierungsformen; kein reiner Cash-CAPEX privater Firmen</t>
  </si>
  <si>
    <t>https://www.charite.de/service/pressemitteilung/artikel/detail/charite_bilanz_2025_deutliches_plus_bei_patientinnen_und_forschung/</t>
  </si>
  <si>
    <t>INTERIM: Kein Halbjahresabschluss 2026 mit zuordenbarer Cash-Investitionssumme ermittelt.</t>
  </si>
  <si>
    <t>FY: CCEP Deutschland vor M4G (29.01.2025) 150 Mio EUR DE-Gesamtinvestitionsplan für 2025 veröffentlicht; keine geprüften Cash-Ausgaben nach 21.07.</t>
  </si>
  <si>
    <t>INTERIM: 2026 DE 100 Mio EUR angekündigt; Halle 45 Mio EUR kumulativ 2025–26, Maschinenanlieferung 17.07.2026.</t>
  </si>
  <si>
    <t>DATIERUNG: 150 Mio DE FY2025 und 45 Mio Halle am 29.01.2025 (VOR M4G) öffentlich angekündigt.</t>
  </si>
  <si>
    <t>FY: Commerzbank AG FY2025: 507 Mio EUR immaterielle Zugänge + 92 Mio EUR PPE-Zugänge = 599 Mio, keine Cash-Zahlungen</t>
  </si>
  <si>
    <t>https://investor-relations.commerzbank.com/de/unternehmensberichte</t>
  </si>
  <si>
    <t>INTERIM: Offizieller Zwischenbericht 30.06.2026 vorhanden, kein deutschlandbezogener CAPEX-Einzelnachweis.</t>
  </si>
  <si>
    <t>FY: CompAir gehört zu Ingersoll Rand; kein separat berichteter CAPEX Deutschland.</t>
  </si>
  <si>
    <t>https://www.compair.com/de-de/</t>
  </si>
  <si>
    <t>INTERIM: Eigenständige öffentliche Q1/Q2-Deutschland-Berichte nicht auffindbar.</t>
  </si>
  <si>
    <t>FY: Condor GJ2024/25 bis 30.09.2025: 22,7 Mio EUR Investitionen, überwiegend Flugzeug-Einbauten und Software</t>
  </si>
  <si>
    <t>https://www.condor.com/de/unternehmen/unternehmen.jsp</t>
  </si>
  <si>
    <t>INTERIM: Keine geeignete FY2025/26-Quartalsabgrenzung eines deutschen Neubau-CAPEX belegt.</t>
  </si>
  <si>
    <t>FY: Covestro Konzern 2025: 770 Mio EUR gezahlte Investitionen in Sach-/immaterielle Anlagen</t>
  </si>
  <si>
    <t>INTERIM: Dormagen: 2026 neuer Dampfkompressor, Investitionsbudget niedriger zweistelliger Mio-EUR-Bereich; Bauende erst 2027.</t>
  </si>
  <si>
    <t>https://www.covestro.com/press/de/covestro-staerkt-nachhaltigkeit-und-wettbewerbsfaehigkeit-der-tdi-produktion-de/</t>
  </si>
  <si>
    <t>DATIERUNG: Andere Dormagener TDI-Modernisierung 2023 beschlossen, bereits 2025 fertig; nicht verwechseln.</t>
  </si>
  <si>
    <t>FY: CSL-Geschäftsjahr endet 30.06.2026; kein isolierter Kalender-FY2025-Wert für CSL Behring DE.</t>
  </si>
  <si>
    <t>https://investors.csl.com/annualreport/2026/98/</t>
  </si>
  <si>
    <t>INTERIM: CSL FY2025/26: 646 Mio USD gezahlte PPE + 631 Mio USD Intangibles = 1.277 Mio USD, weltweit; 1.-20.07.2025 eingeschlossen.</t>
  </si>
  <si>
    <t>FY: CVC FY2025: ~25,7 Mrd EUR Fonds-Deployment, KEIN Unternehmens-CAPEX</t>
  </si>
  <si>
    <t>https://www.cvc.com/shareholders/reports-and-presentations/</t>
  </si>
  <si>
    <t>INTERIM: CVC Halbjahresbericht 2026: Fonds-/Finanzdeployment, keine deutsche Sachinvestitionssumme.</t>
  </si>
  <si>
    <t>FY: Start-up cylib: kein öffentlich testierter CAPEX FY2025 mit Deutschland-Cashteil gefunden.</t>
  </si>
  <si>
    <t>INTERIM: Förderbescheide/Projektförderung für Recyclinganlage bekannt, aber keine ausgezahlten privaten Anlageninvestitionen.</t>
  </si>
  <si>
    <t>FY: Daiichi Sankyo (Mutter Japan) FY2025/26 ohne öffentlich separat abgrenzbare Investitionszahlung Pfaffenhofen.</t>
  </si>
  <si>
    <t>INTERIM: Standort Pfaffenhofen über ca. 1 Mrd EUR Plan in mehreren Jahren ausgebaut; Teilzahlungen nicht beziffert.</t>
  </si>
  <si>
    <t>DATIERUNG: Standortinvestition ca. 1.000 Mio EUR am 16.02.2024 angekündigt (VOR M4G).</t>
  </si>
  <si>
    <t>FY: Daimler Truck GJ2025: 471 Mio EUR Sachinvestitionen an deutschen Standorten, volle 12 Monate</t>
  </si>
  <si>
    <t>INTERIM: Daimler Truck H1/2026: 151 Mio EUR Sachinvestitionen an deutschen Standorten, kapitalisiert</t>
  </si>
  <si>
    <t>FY: Deichmann: am 09.04.2025 136 Mio EUR Deutschland-Plan für GJ2025 angekündigt, nicht als gezahlter Betrag geprüft.</t>
  </si>
  <si>
    <t>https://corpsite.deichmann.com/en-DE/press/press-releases/new-entrance-for-the-deichmann-campus</t>
  </si>
  <si>
    <t>INTERIM: Modernisierung Campus Essen und Filialen 2026; kein abgegrenzter verbindlicher Anlagenvertragswert.</t>
  </si>
  <si>
    <t>FY: Deutsche Bank FY2025 IFRS-Konzern-Finanzbericht; PPE/Lease-Zugänge ohne spezifisch deutsche Aufteilung.</t>
  </si>
  <si>
    <t>https://investor-relations.db.com/reports-and-events/annual-reports/index</t>
  </si>
  <si>
    <t>INTERIM: Q2/H1 2026 Konzernberichte, keine DE-Fabrik-/Immobilienzahl nach Stichtag isoliert.</t>
  </si>
  <si>
    <t>FY: DBAG FY2025 ~149 Mio EUR Investitionen in Unternehmensbeteiligungen; nicht Sachanlagen.</t>
  </si>
  <si>
    <t>INTERIM: H1/2026: 90,5 Mio EUR für neue Beteiligungen bereitgestellt; 7 Transaktionen (Käufe/Verkäufe)</t>
  </si>
  <si>
    <t>FY: Deutsche Börse FY2025: 325 Mio EUR Zahlungen immaterielle Werte + 55 Mio Sachanlagen = 380 Mio, konzernweit.</t>
  </si>
  <si>
    <t>https://www.deutsche-boerse.com/resource/blob/5441084/c77b3bc06cd745763d5133c2647e3c5a/data/gdb-quartalsmitteilung-q3-2026-tug_de.pdf</t>
  </si>
  <si>
    <t>INTERIM: H1/2026 veröffentlicht 22.07.; Q3/2026 veröffentlicht 20.10.2026, beides bis Stichtag verfügbar.</t>
  </si>
  <si>
    <t>https://deutsche-boerse.com/dbg-de/media/news-stories/media-releases/Q3-2026-Deutsche-B-rse-Group-setzt-starkes-Wachstum-im-dritten-Quartal-fort-und-hebt-Prognose-f-r-die-gesamten-Nettoerl-se-erneut-an-5650874</t>
  </si>
  <si>
    <t>DATIERUNG: Deutsche Börse Group global tätig, IT-Infrastruktur nicht geografisch getrennt.</t>
  </si>
  <si>
    <t>FY: Lufthansa FY2025 4.278 Mio EUR Bruttoinvestitionen, überwiegend Flugzeuge und Vorauszahlungen, nicht rein DE.</t>
  </si>
  <si>
    <t>https://investor-relations.lufthansagroup.com/de/finanzberichte-veroeffentlichungen/aktionaersinfo/2-2026.html</t>
  </si>
  <si>
    <t>INTERIM: H1/2026 Bruttoinvestitionen 2.142 Mio EUR; 17.900 Mio EUR Bestellobligo Ende 2025, überwiegend Flugzeuge, nicht DE.</t>
  </si>
  <si>
    <t>FY: DT Seg Deutschland 2025: 4.870 Mio EUR Cash CAPEX</t>
  </si>
  <si>
    <t>INTERIM: H1 2026: 1.772 Mio EUR Cash CAPEX Deutschland; Q4/2025 = 4.870 FY - 3.297 9M = 1.573 Mio.</t>
  </si>
  <si>
    <t>https://bericht.telekom.com/zwischenbericht-q3-2025/lagebericht/geschaeftsentwicklung-der-operativen-segmente/deutschland.html</t>
  </si>
  <si>
    <t>DATIERUNG: Glasfaser- und Mobilfunkausbauprogramme existierten vor M4G.</t>
  </si>
  <si>
    <t>FY: DSGV Verband ist kein zusammengefasster Eigeninvestor sämtlicher Sparkassen.</t>
  </si>
  <si>
    <t>FY: DHL FY2025 Deutschland GEOGRAFISCH: CAPEX gesamt 2.059 Mio EUR, einschl. IFRS16 Nutzungsrechten; nicht reine Auszahlung.</t>
  </si>
  <si>
    <t>INTERIM: DHL H1/2026 Deutschland geografisch: CAPEX gesamt 833 Mio EUR inkl. IFRS16 Leasing; Post&amp;Paket DE 419 Mio erworbene Assets.</t>
  </si>
  <si>
    <t>DATIERUNG: Packstationen, Paketnetze und Strategie 2030 bereits vor M4G.</t>
  </si>
  <si>
    <t>FY: Diehl Familienkonzern: keine sauber getrennte DE Cash CAPEX FY2025 in zugänglichen Berichten.</t>
  </si>
  <si>
    <t>INTERIM: März 2026 eZee Factory Röthenbach: 70 Mio EUR Gesamtprojektbudget; Bau-/Maschinen-Großaufträge FINAL VERGEBEN.</t>
  </si>
  <si>
    <t>DATIERUNG: Erstbeschluss Gesamtprojekt nicht öffentlich eindeutig nach dem Initiativstart belegbar.</t>
  </si>
  <si>
    <t>FY: Droege Group privater Mischkonzern, kein konsolidierter DE-CAPEX 2025 im öffentlichen Material.</t>
  </si>
  <si>
    <t>FY: Dussmann privat geführte Servicegruppe; Umsatz-/Geschäftsentwicklung berichtet, keine Deutschland-CAPEX-Bilanz 2025.</t>
  </si>
  <si>
    <t>FY 2025 / Berichts- oder Firmenquelle</t>
  </si>
  <si>
    <t>Stand 22.10.2026; Datum siehe Original</t>
  </si>
  <si>
    <t>DZ BANK Gruppe FY2025: Finanzergebnis und Konzern-IFRS; keine isolierte DE-Sachanlagenzahlung belegt</t>
  </si>
  <si>
    <t>FY-Metrik bzw. Verfuegbarkeit; globale Werte nicht automatisch DE</t>
  </si>
  <si>
    <t>H1 / Q3 2026 / Firmenquelle</t>
  </si>
  <si>
    <t>https://halbjahresfinanzbericht.dzbank.de/de/</t>
  </si>
  <si>
    <t>H1 2026 erschienen; Investment-Wertpapiere, Kreditvergabe nicht DE-Sachanlagen-CAPEX</t>
  </si>
  <si>
    <t>Zwischenbericht soweit zugaenglich; kein ausstehender DE-Wert erfunden</t>
  </si>
  <si>
    <t>Projekt / Vertrag / Neuheitstest</t>
  </si>
  <si>
    <t>https://www.dzbank.de/content/dzbank/de/home/die-dz-bank/presse/pressemitteilungen/2026/erstes-halbjahr-2026---dz-bank-gruppe-erzielt-ergebnis-vor-steue.html</t>
  </si>
  <si>
    <t>Keine eigene deutsche Sachinvestitionssumme nach Stichtag quantifizierbar</t>
  </si>
  <si>
    <t>Ankuendigung, bindender Auftrag, reale Baustelle gesondert gewertet</t>
  </si>
  <si>
    <t>E.ON FY2025 Cash-effective Investments Konzern 8.500; Networks Deutschland 5.344, davon PPE+Intang. 5.112</t>
  </si>
  <si>
    <t>H1 2026 DE Networks Sach-/immaterielle Zahlungsinvestitionen 1.574; breiter Cash-Investitionsbegriff 1.627</t>
  </si>
  <si>
    <t>NEU zur strengen Zahl: Q4/2025 2.201 + H1/2026 1.574 = 3.775 Mio deutsche Sach-/immaterielle Investitionen. Breiter = 3.908. Keine Initiativzusaetzlichkeit.</t>
  </si>
  <si>
    <t>Private Venture Capital; Fondsvolumen und Unternehmenskauf sind nicht eigene DE-Sachanlagen</t>
  </si>
  <si>
    <t>https://earlybird.com/portfolio/</t>
  </si>
  <si>
    <t>Kein oeffentlicher konsolidierter Zwischenbericht mit DE-CAPEX</t>
  </si>
  <si>
    <t>Kein quantifizierter neuer Anlagenbau in DE</t>
  </si>
  <si>
    <t>https://www.edelstahlservice.de/</t>
  </si>
  <si>
    <t>Private Firma; kein gepruefter Konzern-CAPEX FY2025 zugaenglich</t>
  </si>
  <si>
    <t>Standortausbau/Nutzung Halle; keine Zahlungskennzahl</t>
  </si>
  <si>
    <t>Produktions-/Hallenprojekt ohne quantifizierbaren Zahlungsverlauf</t>
  </si>
  <si>
    <t>Fonds- und Batterieprojektentwickler; kein DE-Abfluss im konsolidierten Bericht beziffert</t>
  </si>
  <si>
    <t>September 2026 deutscher Speicher-Ausbau ~2 Mrd EUR fuer 8 Projekte ANGEKUENDIGT</t>
  </si>
  <si>
    <t>Projektabsicht und Budget; nicht bezahlt/bindend als Gesamtbetrag</t>
  </si>
  <si>
    <t>Enpal FY2025 mehr als 1 Mrd EUR UMSATZ (nicht CAPEX)</t>
  </si>
  <si>
    <t>Finanzierungs-/Verbriefungsgeschafte nach Jul 2025; keine Anlageninvestition</t>
  </si>
  <si>
    <t>Keine als M4G-neu zurechenbare Standortinvestition quantifiziert</t>
  </si>
  <si>
    <t>EQT weltweit ~30 Mrd EUR Fondsinvestitionsvolumen 2025; KEIN eigener CAPEX</t>
  </si>
  <si>
    <t>H1 2026 Fondsinvestitionen 19 Mrd EUR; finanzielle Beteiligungen</t>
  </si>
  <si>
    <t>Fonds- und Eigeninvestmentbegriffe strikt ausgeschlossen</t>
  </si>
  <si>
    <t>Essity FY2025 cash investments PPE+immaterielle Anlagen 7.103 Mio SEK</t>
  </si>
  <si>
    <t>https://news.cision.com/essity/r/interim-report-quarter-3--2026,c4413429</t>
  </si>
  <si>
    <t>Q3-Bericht vom 22.10.2026: 9M/2026 PPE+immaterielle Auszahlungen 4.313 Mio SEK</t>
  </si>
  <si>
    <t>Realisierte deutsche Anlage 3,4 Mio EUR, aber keine periodengenaue neue M4G-Auszahlung</t>
  </si>
  <si>
    <t>EWE FY2025 Konzern Investitionsauszahlungen 1.657,8 Mio EUR</t>
  </si>
  <si>
    <t>https://www.ewe.com/de/media-center/pressemitteilungen/2026/09/ewe-weiter-auf-investitionskurs-ewe-ag</t>
  </si>
  <si>
    <t>H1 2026 611,2 Mio EUR Investitionen gemeldet</t>
  </si>
  <si>
    <t>EWE hat bindenden deutschen Bauauftrag 2026, ohne oeffentlichen EUR-Vertragsbetrag; Konzern-CAPEX nicht als DE verbucht</t>
  </si>
  <si>
    <t>Festo 2025 Konzernentwicklung, F&amp;E und Werke; kein separater Cash CAPEX DE</t>
  </si>
  <si>
    <t>2026 Lage-/Presseupdate; keine verifizierte Deutschlandinvestition</t>
  </si>
  <si>
    <t>Keine belastbar getrennten Kapitalflusszahlen</t>
  </si>
  <si>
    <t>FGS GLOBAL UK HOLDCO 2025 UK-Gruppenabschluss am 06.10.2026 publiziert</t>
  </si>
  <si>
    <t>Keine quartalsweisen deutschen Sachinvestitionsangaben</t>
  </si>
  <si>
    <t>https://www.fgsglobal.com/</t>
  </si>
  <si>
    <t>Kein DE-CAPEX-Beleg</t>
  </si>
  <si>
    <t>FIEGE FY2025 eigener deutscher Immobilien-/CAPEX-Zahlbetrag nicht separiert</t>
  </si>
  <si>
    <t>2026 Richtfest Hamminkeln 55.000m2, Baustart Hessisch Lichtenau Okt2025</t>
  </si>
  <si>
    <t>Reale Bauaktivitaet aber weder EUR Cash noch exakter unterschriebener Vertrag</t>
  </si>
  <si>
    <t>Flix 2025 testierter Konzernabschluss: cash investments 104,4 PPE +18,0 immaterielle +1,5 Rechte</t>
  </si>
  <si>
    <t>https://corporate.flix.com/de/</t>
  </si>
  <si>
    <t>Keine deutsche H1-2026 CAPEX-Teilsumme belegt</t>
  </si>
  <si>
    <t>Belastbare Konzern-Cash-Zahl, aber keine DE-Summe</t>
  </si>
  <si>
    <t>Focused Energy Forschungsfinanzierung, keine FY2025 CAPEX Deutschland</t>
  </si>
  <si>
    <t>2026 Venture-Runde 240 Mio USD, keine Sachinvestitionssumme</t>
  </si>
  <si>
    <t>Weder bezahlte DE-Sachanlagen noch investitionsbindende Auftragssumme</t>
  </si>
  <si>
    <t>Fresenius FY2025 Ausgaben fuer PPE 1.001 Mio EUR; 392 Mio M&amp;A gesondert</t>
  </si>
  <si>
    <t>https://report.fresenius.com/</t>
  </si>
  <si>
    <t>2026 Investitionsquote fuer Deutschland rd 39% NUR Prognose, nicht Ist</t>
  </si>
  <si>
    <t>FY2025 Cash/Gruppenzahl; 2026 Projektion nicht als Auszahlung</t>
  </si>
  <si>
    <t>https://www.freseniusmedicalcare.com/en/investors/reports-presentations/</t>
  </si>
  <si>
    <t>FMC FY2025 CAPEX brutto 915 Mio EUR; netto 899 Mio EUR nach Desinvestitionen</t>
  </si>
  <si>
    <t>https://www.sec.gov/Archives/edgar/data/1333141/000110465926090080/fms-20260630x6k.htm</t>
  </si>
  <si>
    <t>H1 2026 6-K SEC Bericht, Anlageninvestitionen global; deutscher Anteil offen</t>
  </si>
  <si>
    <t>Keine eigenstaendige deutsche Netto-Neuinvestition belegbar</t>
  </si>
  <si>
    <t>General Catalyst Fondsmanager; Portfoliounternehmen nicht eigene Standorte</t>
  </si>
  <si>
    <t>2026 Finanzierungsrunden nicht neue eigene Sachanlagen</t>
  </si>
  <si>
    <t>Keine isolierte DE-Zahl</t>
  </si>
  <si>
    <t>GetYourGuide private Plattform; letzter beachteter veroeffentlichter Abschluss FY2024</t>
  </si>
  <si>
    <t>Geschlossene 2026 Finanzierungen/Expansionsideen, keine DE-Anlagenrechnung</t>
  </si>
  <si>
    <t>Keine belastbare deutsche Auszahlung</t>
  </si>
  <si>
    <t>https://www.gic.com.sg/investor-relations/annual-reports/</t>
  </si>
  <si>
    <t>GIC Singapore Staatsfonds FY2025/26 verwaltete Mittel international</t>
  </si>
  <si>
    <t>https://www.gic.com.sg/</t>
  </si>
  <si>
    <t>GIC 2025/26 annual report, keine DE-Sachanlagen-CAPEX-Zeilen</t>
  </si>
  <si>
    <t>Keine zulaessige DE-Sachinvestitionssumme</t>
  </si>
  <si>
    <t>G+D FY2025 Cash PPE 96,0 + immat. 49,6 =145,6 Mio; Investitionsbegriff 143,6 Mio anders</t>
  </si>
  <si>
    <t>https://report.gi-de.com/giesecke-devrient-gruppe/</t>
  </si>
  <si>
    <t>Keine deutsche geographische H1-2026 Investitionskennzahl</t>
  </si>
  <si>
    <t>https://report.gi-de.com/konzern-lagebericht/</t>
  </si>
  <si>
    <t>FY2025 Cash belegbar, DE und Zeitachse nicht</t>
  </si>
  <si>
    <t>https://www.sec.gov/Archives/edgar/data/1709048/000170904826000022/gfs-20251231.htm</t>
  </si>
  <si>
    <t>GlobalFoundries FY2025 weltweite Sach-/Immaterielle Zahlungen 722 Mio USD</t>
  </si>
  <si>
    <t>https://www.sec.gov/Archives/edgar/data/1709048/000170904826000219/gfs-20260630_d2.htm</t>
  </si>
  <si>
    <t>H1 2026 SEC-Quartalsbericht: gestiegene weltweite Capex, deutscher Anteil nicht separiert</t>
  </si>
  <si>
    <t>Bau in Dresden tatsaechlich begonnen; 1.100 Mio kein IST und kein unterschriebener Gesamtvertrag</t>
  </si>
  <si>
    <t>https://www.goldbeck.de/unternehmen/newsroom/news/geschaeftsbericht-25-26</t>
  </si>
  <si>
    <t>GOLDBECK FY2025/26 Umsatz/Bauleistung ca 6,3 Mrd EUR; keine Eigeninvestitionssumme</t>
  </si>
  <si>
    <t>FY2025/26 526 Gebaeude uebergeben; Auftragseingang 7,3 Mrd EUR</t>
  </si>
  <si>
    <t>Keine belastbare deutsche eigene Sachinvestitionszahlung</t>
  </si>
  <si>
    <t>https://blog.google/intl/de-de/</t>
  </si>
  <si>
    <t>Google M4G deutsches 5.500 Mio EUR Programm bis 2029 Nov2025 angekündigt</t>
  </si>
  <si>
    <t>Hanau Rechenzentrum Spatenstich 28.04.2026; keine deutsche Cash-/Bauvertragssumme</t>
  </si>
  <si>
    <t>Baufortschritt Hanau belegt, aber kein EUR-AUSZAHLUNGS- oder NEU-VERTRAGS-Wert</t>
  </si>
  <si>
    <t>https://www.heidelbergmaterials.com/system/files/2026-03/Statement_of_cash_flows_2025.pdf</t>
  </si>
  <si>
    <t>Heidelberg Materials FY2025 Auszahlungen PPE 1.364,6 + intang. 50,0 = 1.414,6 EUR Mio</t>
  </si>
  <si>
    <t>https://www.heidelbergmaterials.com/en/investor-relations</t>
  </si>
  <si>
    <t>H1 2026 konzernweites Investment-Update; Deutschland nicht separierbar</t>
  </si>
  <si>
    <t>Weder Europa 356 noch weltweit 571 als DE-Vertrag zaehlen</t>
  </si>
  <si>
    <t>Henkel FY2025 weltweite CAPEX: PPE 624 + immat. 61 = 685 Mio EUR</t>
  </si>
  <si>
    <t>https://www.henkel.de/investoren-und-analysten/berichte-und-praesentationen</t>
  </si>
  <si>
    <t>Dusseldorfer Hochregallager am 08.06.2026 fertig, Gesamtvolumen 45 Mio EUR</t>
  </si>
  <si>
    <t>DE-Projektbudget 45 Mio schon realisiert, aber Zahlungszeitpunkte unklar und Projekt OLD</t>
  </si>
  <si>
    <t>2025 20-F (SEC)</t>
  </si>
  <si>
    <t>17.10/31.12.2025</t>
  </si>
  <si>
    <t>2026 publiziert</t>
  </si>
  <si>
    <t>Kauf Werke Schweinfurt/St Wendel EUR 181 Mio; signed 17 Oct, closed 31 Dec</t>
  </si>
  <si>
    <t>Bereits existierende Werke; Wert nicht CAPEX-Neubau</t>
  </si>
  <si>
    <t>Baustellenchronik 2025 und Fertigstellung 2026</t>
  </si>
  <si>
    <t>03/2025 bis 07/2026</t>
  </si>
  <si>
    <t>2025/2026</t>
  </si>
  <si>
    <t>Bau vor 21 Juli 2025, fertig Juli 2026; ohne Wert</t>
  </si>
  <si>
    <t>Altprojekt, nicht automatisch neu</t>
  </si>
  <si>
    <t>RWE Beteiligung</t>
  </si>
  <si>
    <t>EUR 60 Mio Equity-Beteiligung; Teil der USD 240 Mio Runde</t>
  </si>
  <si>
    <t>Keine eigene Sachanlage in DE</t>
  </si>
  <si>
    <t>Konzernanhang Sachanlagen-Obligo 2025</t>
  </si>
  <si>
    <t>EUR 25,5 Mio capital commitments weltweit</t>
  </si>
  <si>
    <t>Keine deutsche Teilzahl, Vertragstermin unbekannt</t>
  </si>
  <si>
    <t>Jahresbericht 2025 bzw. FY-Primärquelle/IR</t>
  </si>
  <si>
    <t>2025 (bei Otto/Leica abweichendes GJ)</t>
  </si>
  <si>
    <t>jeweilige Quelle</t>
  </si>
  <si>
    <t>2025 Konzern-CAPEX, in Markt-Cashflow-Daten belegt; nicht Deutschland-spezifisch; Originalzeile gegenprüfen</t>
  </si>
  <si>
    <t>Einzelprojekt und Chronologie belegt; Cash 2025/26 und DE Anteil offen</t>
  </si>
  <si>
    <t>Zwischenbericht 2026 bzw. offizielle IR-/Fachmeldung</t>
  </si>
  <si>
    <t>2026 bis 22.10.</t>
  </si>
  <si>
    <t>https://investors.hensoldt.net/news/hensoldt-doubles-order-intake-in-the-first-half-of-2026-revenue-and-earnings-rise/d0140adc-3137-47d7-8f70-fbf0acbf0597</t>
  </si>
  <si>
    <t>H1 2026 Emittentenmeldung; Cash-CAPEX nicht regional isoliert</t>
  </si>
  <si>
    <t>Deutschland-Projekt/Vertrag und Zeitpunkt</t>
  </si>
  <si>
    <t>Zeitpunkt projektabhängig</t>
  </si>
  <si>
    <t>300 Mio EUR tatsächlich errichteter deutscher Campus; nicht vollständig nach Stichtag neu beschlossen/bezahlt. Auftragseingänge Rüstung = Umsatz, nicht Eigen-CAPEX. | FY+H1 Emittentenveröffentlichung, exakte FY-CAPEX-Direktzeile nicht verifiziert; Zusatzbeleg 28.03.2023: https://www.hensoldt.net/news/hensoldt-optronics-builds-new-plant-in-oberkochen</t>
  </si>
  <si>
    <t>Private Maschinenbaugruppe, 2025 öffentlich kein konsolidierter Cash-CAPEX ermittelt</t>
  </si>
  <si>
    <t>FY/H1 nicht ausreichend öffentlich aufgeschlüsselt</t>
  </si>
  <si>
    <t>https://www.herrenknecht.com/de/newsroom/</t>
  </si>
  <si>
    <t>Kein belastbarer deutscher Cash-CAPEX-Zwischenbericht vorliegend</t>
  </si>
  <si>
    <t>Realer Forschungsgebäude-Plan Anfang 2026; ohne Betrag und ohne geprüfte Bauzahlungen. | Unternehmens-Projektmeldung, keine vollständigen Bilanzdaten</t>
  </si>
  <si>
    <t>I Squared: Infrastruktur-Fondsengagements / keine eigene DE-Sachanlagenkapitalflusszahl</t>
  </si>
  <si>
    <t>FY/H1 öffentlich nicht als DE-Bauinvestition trennbar</t>
  </si>
  <si>
    <t>https://isquaredcapital.com/investments/</t>
  </si>
  <si>
    <t>Keine eigene deutsche Bauauszahlung</t>
  </si>
  <si>
    <t>Kein separater eindeutiger neuer deutscher Sachanlagenbetrag. | Portfolioquelle, keine konsolidierte Anlagendetailbilanz</t>
  </si>
  <si>
    <t>Geschäftsjahr 2024/25: 2.094 Mio EUR Investitionskennzahl Infineon-Konzern, nicht Deutschland</t>
  </si>
  <si>
    <t>Projektzeitachse belegt; jährliche DE-Ausgaben nicht getrennt</t>
  </si>
  <si>
    <t>https://www.infineon.com/about/press/press-releases</t>
  </si>
  <si>
    <t>FY2026 Q3 publiziert 05.08.2026; regionale Cash-Fortschreibung DE fehlt</t>
  </si>
  <si>
    <t>Werk am 02.07.2026 eröffnet; Projekt realisiert, aber Gesamtbudget ist weder Stichtags-Cash noch neue M4G-Investitionszusage. | Original-FY und offizielle Eröffnungs-/Altplanung</t>
  </si>
  <si>
    <t>EIT InnoEnergy Beteiligungen / Projektfinanzierung; eigene deutsche Bau-CAPEX nicht publik</t>
  </si>
  <si>
    <t>Keine verifizierte FY/H1 investitionsrelevante German-segment Rechnung</t>
  </si>
  <si>
    <t>Kein deutscher Cash/Vertragswert getrennt</t>
  </si>
  <si>
    <t>Noch keine nachgewiesene eigene neue DE-Sachinvestitionszahlung | Unternehmens-/Portfolioinformation</t>
  </si>
  <si>
    <t>Privates Raumfahrtunternehmen; keine veröffentlichte FY-Cash-CAPEX für DE</t>
  </si>
  <si>
    <t>Neue Finanzierung nachgewiesen, Mittelverwendung DE unklar</t>
  </si>
  <si>
    <t>https://isaraerospace.com/news-press-releases</t>
  </si>
  <si>
    <t>270 Mio EUR neue SERIES-D Finanzierung 09.06.2026; 200 Mio EUR ESA Programmunterschrift August 2026</t>
  </si>
  <si>
    <t>Realer deutscher Fabrikstandort und geschlossene Finanzierungsrunde; keine 270 Mio CAPEX und keine 200 Mio Anlagenverpflichtung. | Emittentenmeldungen 2026, kein öffentliches GB CAPEX</t>
  </si>
  <si>
    <t>2025 Investitionen (bereinigte Anlagenzugänge) Konzern laut Überleitung, nicht volle Cash-PPE</t>
  </si>
  <si>
    <t>Keine regionale Trennzahl auf Q4/H1 mit Cash-Kriterium</t>
  </si>
  <si>
    <t>https://www.kpluss.com/de-de/investor-relations/</t>
  </si>
  <si>
    <t>2026 Zwischen-/Unternehmensmeldungen; Deutsche Teilzahlung nicht ausgewiesen</t>
  </si>
  <si>
    <t>https://www.kpluss.com/</t>
  </si>
  <si>
    <t>545,8 Mio EUR Jahresinvestitionen real, aber weltweit und incl. 01.01-20.07.2025. | Original-Jahresbericht/Konzernrechnung</t>
  </si>
  <si>
    <t>KfW 2025 Fördergeschäft sind Zusagen/Kredite, nicht eigene Sachanlagen</t>
  </si>
  <si>
    <t>Nicht als eigene DE-CAPEX berichtsfähig</t>
  </si>
  <si>
    <t>https://www.kfw.de/KfW-Konzern/Newsroom/</t>
  </si>
  <si>
    <t>2026 Finanzierungszusagen/Programme keine KfW-Bauauszahlungen</t>
  </si>
  <si>
    <t>https://www.kfw.de/KfW-Konzern/</t>
  </si>
  <si>
    <t>Bank- und Fördermittel sind Finanzierungsaktivität, nicht neue Anlageinvestition. | KfW Geschäfts-/Finanzpublikationen</t>
  </si>
  <si>
    <t>2025 Konzern-CAPEX: gezahlte Sach- und immaterielle Investitionen ohne Nutzungsrechte</t>
  </si>
  <si>
    <t>DE-CAPEX und signierte Neuzusagen nicht isoliert</t>
  </si>
  <si>
    <t>https://reports.kiongroup.com/2026/ir/2/highlights/key-figures.html</t>
  </si>
  <si>
    <t>H1 2026 Konzern-CAPEX einschließlich aktivierte Entwicklung; weltweit, nicht DE</t>
  </si>
  <si>
    <t>https://www.kiongroup.com/en/Investors/Events-Publications/Publications/</t>
  </si>
  <si>
    <t>2025 395,7 Mio Euro Cash und H1 153,5 Mio Investitionskennzahl weltweite Gruppe; 41,8 Mio globaler bindender CAPEX-Bestellbestand am 31.12.25, DE und Unterzeichnungsdatum offen. | IFRS FY2025 und H1/2026 Bericht geprüft</t>
  </si>
  <si>
    <t>KKR Private-Equity-/Immobilienfonds; keine eigenen neuen Anlagenzahlungen für Deutschland</t>
  </si>
  <si>
    <t>Überlappung mit Apollo #10 vermeiden</t>
  </si>
  <si>
    <t>https://www.kkr.com/de/de/press-release</t>
  </si>
  <si>
    <t>Bayer/Apollo September 2026 Finanztransaktion nicht als deutscher Neubau</t>
  </si>
  <si>
    <t>Keine eigene bezahlte deutsche Neuanlage aus vorliegenden Meldungen quantifizierbar. | Finanztransaktionsmeldungen; kein öffentliches Eigen-CAPEX-Audit</t>
  </si>
  <si>
    <t>2025 Capex vor IFRS16 und Käufen, Konzern</t>
  </si>
  <si>
    <t>Deutscher Quartals-Cash sowie Nettoprivatanteil unbekannt</t>
  </si>
  <si>
    <t>https://newsroom.knorr-bremse.com/en/knorr-bremse-delivers-strong-second-quarter-results-and-launches-growth-beyond-strategy</t>
  </si>
  <si>
    <t>2026 H1 Capex vor IFRS 16 und M&amp;A, weltweiter Konzern</t>
  </si>
  <si>
    <t>Wirklicher deutscher Werkbau, aber Ursprungsentscheidung vor dem Stichtag; nachträgliche Zahlungsanteile nicht getrennt. | Offizielle FY/H1 Ergebnisreihen plus Baustart</t>
  </si>
  <si>
    <t>2025 Konzern-Cash-CAPEX weltweit 319; Anlagenzugänge 362; 53% regional Deutschland betrifft Investitionskennzahl</t>
  </si>
  <si>
    <t>Q4/2025 bzw. H1/26 DE Zahl und Zahlungen nicht belegt</t>
  </si>
  <si>
    <t>https://lanxess.com/en/investors/reporting</t>
  </si>
  <si>
    <t>H1/2026 ohne verlässliche aufgeschlüsselte DE-Nach-Stichtag-Zahl</t>
  </si>
  <si>
    <t>https://financialfilings.com/filings/lanxess-ag/annual-report-esef/2026/69034587/</t>
  </si>
  <si>
    <t>53% 2025 deutsche Anlagenzugänge (ca 191,9 Mio) nachgewiesen als Rundungsnäherung; niemals auf Nach-Stichtag-Cash addieren. | Original FY2025 mit regionaler Investitionsaufteilung</t>
  </si>
  <si>
    <t>Geschäftsjahr April 2025–März 2026: Umsatz 573 Mio EUR, kein Investitionscash</t>
  </si>
  <si>
    <t>Kein öffentlicher FY mit DE-Cash-CAPEX identifiziert</t>
  </si>
  <si>
    <t>https://leica-camera.com/de-DE/presse</t>
  </si>
  <si>
    <t>Sep 2026 Pressebericht enthält Umsatz, keine Cash-Anlagen-Auszahlung</t>
  </si>
  <si>
    <t>573 Mio EUR sind UMSATZ, ausdrücklich NICHT Investitionen. | Offizielle FY-Mitteilung, kein Kapitalflussbericht</t>
  </si>
  <si>
    <t>Laserfusions-Start-up; Investorenzusagen und Fördermittel statt belegter eigener DE-Anlagen</t>
  </si>
  <si>
    <t>Beteiligungs-/Fördergeld darf nicht addiert werden</t>
  </si>
  <si>
    <t>https://www.marvelfusion.com/newsroom/german-federal-government-backs-laser-fusion</t>
  </si>
  <si>
    <t>Öffentliche Forschungsfinanzierung und Absichtserklärung Colorado 2026</t>
  </si>
  <si>
    <t>https://www.marvelfusion.com/newsroom/marvel-fusion-the-state-of-colorado-and-siemens-energy-sign-letter-of-intent</t>
  </si>
  <si>
    <t>Keine nachgewiesene eigene bezifferte neue deutsche Sachanlage nach Stichtag. | Unternehmens-/Fördermitteilungen, keine auditierte DE Investitionsrechnung</t>
  </si>
  <si>
    <t>2025 Mercedes-Benz Konzern Investitionen in PPE laut Konzern-Kapitalflussrechnung</t>
  </si>
  <si>
    <t>Genauer Umbauvertragswert, Cash und Zeitpunkt der ursprünglichen Beschlussfassung unklar</t>
  </si>
  <si>
    <t>https://financialfilings.com/filings/mercedes-benz-ag/interim-quarterly-report/2026/57600512/</t>
  </si>
  <si>
    <t>H1 2026 Sachanlageninvestitionen Konzern laut Halbjahresbericht, keine DE-Quote</t>
  </si>
  <si>
    <t>Neue deutsche Investitionsabsicht im niedrigen dreistelligen Mio EUR Bereich; kein bezifferter unterzeichneter Bauvertrag/Zahlungsnachweis. | Konzerngeschäftsbericht + H1 + Hersteller PM</t>
  </si>
  <si>
    <t>Merz Pharma private Gruppe, veröffentlichte 2025/26 DE CAPEX Angaben nicht ermittelt</t>
  </si>
  <si>
    <t>Öffentliche FY2025/26 und H1/26 Gesamtberichte fehlen</t>
  </si>
  <si>
    <t>Keine verlässliche deutsche H1/Sachanlagenerklärung</t>
  </si>
  <si>
    <t>Keine bezifferte neue eigene deutsche Sachinvestition belegbar. | Private Unternehmensmitteilungen statt Investitions-Kapitalfluss</t>
  </si>
  <si>
    <t>3.200 Mio EUR deutsche Cloud/KI InvestitionsABSICHT, Ankündigung Feb 2024</t>
  </si>
  <si>
    <t>Keine deutsche CAPEX Kapitalflussrechnung 2025/2026</t>
  </si>
  <si>
    <t>https://news.microsoft.com/de-de/</t>
  </si>
  <si>
    <t>Rechenzentren in Deutschland, keine projektgetrennte Zahlung H1 2026</t>
  </si>
  <si>
    <t>Nicht als neue M4G-Investition; unterschriebene Auftragsbeträge/2026 Cash nicht publiziert. | Offizielle Microsoft Ankündigung</t>
  </si>
  <si>
    <t>2025 netto ausgezahlte Sachanlageninvestitionen, weltweit</t>
  </si>
  <si>
    <t>DE-Stichtagswert ohne US-Anteile fehlt</t>
  </si>
  <si>
    <t>H1 2026 Netto-Auszahlungen in Sachanlagen, weltweit</t>
  </si>
  <si>
    <t>https://www.mtu.de/de/investoren/publikationen-events/finanzberichte/</t>
  </si>
  <si>
    <t>H1 real 173 Mio Cash, aber Deutschland nicht quantifiziert; nicht in DE Summe. | Emittenten-FY 2025 + H1 2026</t>
  </si>
  <si>
    <t>Munich Re globale Finanzanlagen, nicht automatisch Sachinvestitionen</t>
  </si>
  <si>
    <t>DE Sach-CAPEX und neue Investitionsverträge nicht isoliert</t>
  </si>
  <si>
    <t>H1 2026 Kapitalanlageportfolio, kein DE Produktionsanlagen Cash isoliert</t>
  </si>
  <si>
    <t>Keine deutsche eigenfinanzierte reale Sachanlagen-CAPEX quantifiziert. | Konzern-/Investorberichte</t>
  </si>
  <si>
    <t>MUNK Gruppe private Bilanzdaten nicht öffentlich detailliert</t>
  </si>
  <si>
    <t>Deutsche Zahlungsbeträge und neue 2026-Vertragsabschlüsse fehlen</t>
  </si>
  <si>
    <t>Günzburg neues Kundenzentrum 2000 m² bereits 06/2025 eröffnet</t>
  </si>
  <si>
    <t>Reale Investition historisch, Betrag/2026 nicht vorhanden; nicht 2026 addieren. | Unternehmenschronik, kein FY Cashbericht</t>
  </si>
  <si>
    <t>Privates Robotics-Start-up, keine publizierte FY deutsche Capex</t>
  </si>
  <si>
    <t>Keine Unternehmens-Cashflussrechnung veröffentlicht</t>
  </si>
  <si>
    <t>Series C im Juni 2026 bis zu USD 1.400 Mio FINANZIERUNG angekündigt</t>
  </si>
  <si>
    <t>Keine nachweisbare eigene deutsche neue Sachinvestition, trotz Finanzierung/Expansion. | Unternehmensmitteilung</t>
  </si>
  <si>
    <t>1.400 Mio EUR syndizierter Kredit schon am 01.07.2025 abgeschlossen</t>
  </si>
  <si>
    <t>Deutsche einzelne Repowering-Cashwerte und Bauaufträge offen</t>
  </si>
  <si>
    <t>03.11.2025 auf 1.800 Mio EUR Syndizierung erweitert (+400 Mio)</t>
  </si>
  <si>
    <t>https://www.nextwind.de/news/eu1-8-billion-syndicated-debt-financing</t>
  </si>
  <si>
    <t>Sogar die nachträgliche 400 Mio Finanzierungserhöhung ist kein unterzeichneter BAUvertrag. | Emittent meldet beides mit genauen Daten</t>
  </si>
  <si>
    <t>NTT Konzern IFRS Zahlen in JPY weltweit, Deutschland CAPEX nicht segmentiert</t>
  </si>
  <si>
    <t>Kaufpreis/Vertragswert nur Größenordnung, keine verifizierte Cashzahlung</t>
  </si>
  <si>
    <t>HOCHTIEF 07.07.2026 Auftrag Bau Berlin 36 MW, Wert mehrere hundert Millionen EUR</t>
  </si>
  <si>
    <t>Nachgewiesener VERBINDLICHER deutscher Bauauftrag, nicht quantifizierbar in exakten Mio Euro; im offenen Vertragsregister führen. | Auftragnehmer-Originalmeldung</t>
  </si>
  <si>
    <t>NVIDIA FY2026 global Sachanlagen-Cash, kein Deutschland-Anteil</t>
  </si>
  <si>
    <t>Keine separaten Liefervertrags- oder Zahlungswerte nachweisbar</t>
  </si>
  <si>
    <t>https://investor.nvidia.com/financial-info/quarterly-results/default.aspx</t>
  </si>
  <si>
    <t>Telekom/NVIDIA Industrie-KI-Cloud Feb 2026 real eröffnet</t>
  </si>
  <si>
    <t>Reales in Betrieb genommenes Rechenzentrum; 1 Mrd Partnerschaft darf wegen Telekom #45 und ungeklärten Cash nicht als weiterer neuer Betrag addiert werden. | Telekom-NVIDIA PM Nov2025 + Feb2026</t>
  </si>
  <si>
    <t>2025/26 (01.03.2025-28.02.2026) Konzern-Cash für Sach/immaterielle Anlagen</t>
  </si>
  <si>
    <t>Kein deutscher Stichtags-Cashanteil isoliert</t>
  </si>
  <si>
    <t>https://www.ottogroup.com/de/ueber-uns/kennzahlen.php</t>
  </si>
  <si>
    <t>H1 des laufenden 2026/27 Geschäftsjahrs am 22.10.2026 nicht eindeutig abgeschlossen publiziert</t>
  </si>
  <si>
    <t>217 Mio EUR echte Jahresauszahlungen, nicht Deutschland-spezifisch und Anfang 2025 vor M4G enthalten. | Original Otto Konzern-Geschäftsbericht PDF</t>
  </si>
  <si>
    <t>H1/2026 investive Bestellverpflichtungen</t>
  </si>
  <si>
    <t>30.06.2026</t>
  </si>
  <si>
    <t>Original-Zwischenbericht</t>
  </si>
  <si>
    <t>Konzernverbindlichkeiten für Sachanlagenbestellungen 57,8 Mio EUR weltweit; 41,8 Mio EUR 31.12.2025</t>
  </si>
  <si>
    <t>Geografie und Vertragsschlussdaten unbekannt, nicht addieren</t>
  </si>
  <si>
    <t>Geschaeftsjahr 2025 / Jahresabschluss, alternativ offizielle IR</t>
  </si>
  <si>
    <t>siehe Unternehmensquelle</t>
  </si>
  <si>
    <t>Privates SaaS-Unternehmen; FY2025 German-CAPEX nicht offengelegt</t>
  </si>
  <si>
    <t>Testierte FY/2026-German-CAPEX-Rechnung nicht frei zugaenglich</t>
  </si>
  <si>
    <t>Q1/H1/Q3 2026 oder Stellungnahme zur Offenlegung</t>
  </si>
  <si>
    <t>2026 bis 22.10.2026</t>
  </si>
  <si>
    <t>https://www.parloa.com/de/presse/</t>
  </si>
  <si>
    <t>Series D 350 Mio USD Januar 2026: Kapitalaufnahme, kein CAPEX</t>
  </si>
  <si>
    <t>Deutsches Projekt, Vertrag oder Firmenmeldung</t>
  </si>
  <si>
    <t>Stichtagsspezifisch</t>
  </si>
  <si>
    <t>350 Mio USD gesichert, aber Investorenkapital ist kein eigenes deutsches Anlage-CAPEX.</t>
  </si>
  <si>
    <t>2025 rund 27 Mrd USD private-markets Neuinvestments weltweit: Portfolioallokation, kein Sach-CAPEX</t>
  </si>
  <si>
    <t>Kein Deutschlandprojektkonto und keine konsolidierte deutsche Cash-CAPEX-Rolle</t>
  </si>
  <si>
    <t>https://www.partnersgroup.com/news-and-views/</t>
  </si>
  <si>
    <t>2026 globale Portfolio-/Fondsaktivitaet, keine deutsche Fabrikabrechnung</t>
  </si>
  <si>
    <t>https://www.partnersgroup.com/</t>
  </si>
  <si>
    <t>Kein eigener nachgewiesener deutscher Sachinvestitions-Zahlungsbetrag.</t>
  </si>
  <si>
    <t>Keine fuer 2025 in dieser Runde als Original verifizierte deutsche CAPEX-Zahl</t>
  </si>
  <si>
    <t>Originallabschluss 2025/Quartale im Rechercheumfang nicht belastbar zugreifbar</t>
  </si>
  <si>
    <t>https://www.pepperl-fuchs.com/global/en/</t>
  </si>
  <si>
    <t>Kein frei aufgeschluesselter Deutschland-Zwischenbericht 2026</t>
  </si>
  <si>
    <t>Kein belastbarer EUR-Betrag Deutschland nach 21.07.2025.</t>
  </si>
  <si>
    <t>Private-Equity-Berater/Verwalter, keine direkte deutsche Produktionsinvestitionsbilanz</t>
  </si>
  <si>
    <t>Kein veroeffentlichter eigener Anlagenprojekt-Cashflow Deutschland</t>
  </si>
  <si>
    <t>https://www.permira.com/news/</t>
  </si>
  <si>
    <t>Portfoliotransaktionen keine eigene DE-Sachanlageninvestition</t>
  </si>
  <si>
    <t>Keine bezifferte neue deutsche eigene Produktionsanlage.</t>
  </si>
  <si>
    <t>Privat: kein testiert oeffentlich aufgeschluesselter FY2025 Cash-CAPEX Deutschland</t>
  </si>
  <si>
    <t>Kein zugaenglicher konsolidierter Cash-Anlagebericht</t>
  </si>
  <si>
    <t>https://www.personio.com/about-personio/</t>
  </si>
  <si>
    <t>2026 weitere SaaS Expansion, keine isolierte Produktionsanlagensumme</t>
  </si>
  <si>
    <t>Kein exakter DE CAPEX-Zahlungsbetrag belegt.</t>
  </si>
  <si>
    <t>Pirelli-Konzernabschluss 2025 verfuegbar, Breuberg-Anteil nicht getrennt</t>
  </si>
  <si>
    <t>Separate HGB-Bilanz Pirelli Deutschland 2025 und Teilperioden fehlen</t>
  </si>
  <si>
    <t>2026 Pirelli Weltberichte verfuegbar; DE Sach-CAPEX nicht regional isoliert</t>
  </si>
  <si>
    <t>https://press.pirelli.com/pirelli-pyrum-synthos-and-basf-partner-to-transform-endoflife-and-scrap-tyres-into-recycled-materials-for-new-products/</t>
  </si>
  <si>
    <t>Kein genau bezifferter deutscher Anlagen- oder neuer Vertrags-Eurobetrag.</t>
  </si>
  <si>
    <t>Finanzierung 2026 statt operativer Investition, FY Cash-CAPEX offen</t>
  </si>
  <si>
    <t>Zeit und Summe von Baugenehmigung, Bauauftraegen, Zahlung offen</t>
  </si>
  <si>
    <t>https://www.proximafusion.com/press-news/</t>
  </si>
  <si>
    <t>411 Mio EUR Eigenkapital im Juli 2026 eingesammelt; kein investierter Anlagenbetrag</t>
  </si>
  <si>
    <t>Alpha/Gundremmingen-Projekte konkretisiert, aber keine belegten Projektzahlungen.</t>
  </si>
  <si>
    <t>2025 Form 20-F bei SEC; DE Anlagenzahlungen nicht separat</t>
  </si>
  <si>
    <t>Pruefung des deutschen Cash Anteils ohne Landesrechnung nicht moeglich</t>
  </si>
  <si>
    <t>US-GAAP QIAGEN H1 2026 Cashflow: PPE 89.813 Tsd USD + immaterielle Assets 2.034 Tsd USD; weltweit ohne DE-Anteil.</t>
  </si>
  <si>
    <t>https://corporate.qiagen.com/English/newsroom/press-releases/press-release-details/2026/Qiagen-Announces-Form-20-F-Annual-Report-Filing-for-2025-Results/default.aspx</t>
  </si>
  <si>
    <t>Reale globale Auszahlungen, aber keine nachweisbar exakte DE CAPEX-Zeile.</t>
  </si>
  <si>
    <t>2025 38,7 Mio EUR CAPEX-Auszahlungen RENK konzernweit</t>
  </si>
  <si>
    <t>DE gesonderte Anlagen-Cashflows und gebundene deutsche Vertragsanlagen fehlen</t>
  </si>
  <si>
    <t>https://ir.renk.com/news-releases/news-release-details/h1-2026-record-order-intake-renk-above-average-increase-adjusted</t>
  </si>
  <si>
    <t>H1 2026 Finanzbericht 06.08.2026 publiziert; DE Anteil offen</t>
  </si>
  <si>
    <t>325 Mio EUR Investitionsplan, aber keine bis Stichtag realisierte DE Cash-Abrechnung.</t>
  </si>
  <si>
    <t>2025 2,5 Mrd EUR Sach- und immaterielle Konzerninvestitionen</t>
  </si>
  <si>
    <t>Geographische/zeitliche Zerlegung nach Start fehlt</t>
  </si>
  <si>
    <t>https://www.rewe-group.com/de/presse-und-medien/newsroom/</t>
  </si>
  <si>
    <t>2026 Investitionsplan rund 3 Mrd weltweit, kein realisierter H1 DE-Betrag</t>
  </si>
  <si>
    <t>https://www.rewe-group.com/de/presse-und-medien/newsroom/pressemitteilungen/rewe-group-knackt-2025-die-100-milliarden-euro-umsatzmarke/</t>
  </si>
  <si>
    <t>Reale Konzerninvestitionen, keine additive neue DE-Summe.</t>
  </si>
  <si>
    <t>Konzernberichterstattung 2025; Auftragseingang nicht eigenes Anlage-CAPEX</t>
  </si>
  <si>
    <t>DE H1 und Q4 Cash-Zahlen nicht separat; Militaerkundenauftraege kein Eigen-CAPEX</t>
  </si>
  <si>
    <t>H1 2026 Unternehmensberichte; kein isolierter Standort-Cashflow</t>
  </si>
  <si>
    <t>Altprojekt realisiert; vor M4G begonnen, 2025/26 Cashanteil offen.</t>
  </si>
  <si>
    <t>2025 gesamt 719 Mio EUR in deutschen Standorten investiert</t>
  </si>
  <si>
    <t>FY 2025 nach Juli und H1 2026 getrennt nicht veroeffentlicht</t>
  </si>
  <si>
    <t>https://www.roche.com/investors/updates</t>
  </si>
  <si>
    <t>Penzberg Diagnostikzentrum 300 Mio EUR im Feb. 2026 eroeffnet</t>
  </si>
  <si>
    <t>https://www.roche.de/unternehmen/wer-wir-sind/unsere-investitionen/investitionen-in-deutschland</t>
  </si>
  <si>
    <t>719 Mio EUR 2025 deutsche Investitionen real laut Roche; nicht fuer Q4 allein ableitbar.</t>
  </si>
  <si>
    <t>680 Mio EUR Projekt-Gesamtbudget Konverter Guben, keine Auszahlungen</t>
  </si>
  <si>
    <t>Bauvertrags-/Zahlungsbeleg mit Datum fehlt</t>
  </si>
  <si>
    <t>Stand Juni 2026 Finanzierung/Energiekosten noch notwendige Voraussetzung</t>
  </si>
  <si>
    <t>https://www.rocktechlithium.com/</t>
  </si>
  <si>
    <t>680 Mio EUR nicht in Realisierungs-/Vertragssumme.</t>
  </si>
  <si>
    <t>FY2025 weltweit rund 10.810 Mio EUR Brutto Cash Investitionen, teils Beteiligungen</t>
  </si>
  <si>
    <t>Standort Deutschland und einzelne Netzakquisitionen in Konzerngesamtwert vermischt</t>
  </si>
  <si>
    <t>H1 2026 weltweit rund 5.359 Mio EUR zahlungswirksame Sach-/immaterielle Investitionen</t>
  </si>
  <si>
    <t>Deutscher Windpark Nordseecluster im Bau, Cash-Anteil nicht einzeln buchbar.</t>
  </si>
  <si>
    <t>Private Unternehmensgruppe; 2025 deutsches CAPEX nicht getrennt publiziert</t>
  </si>
  <si>
    <t>Abschluss 2025/2026 Investitions-Cash fuer DE nicht hinreichend belegt</t>
  </si>
  <si>
    <t>https://www.samson.de/de/presse-und-medien/</t>
  </si>
  <si>
    <t>SAMSON Factory 400 Mio EUR Gesamtinvestitionsplan, keine einzelnen Cash Abfluesse</t>
  </si>
  <si>
    <t>Fabrikbau konkret, Altvorhaben, keine additive Post-2025 Rechnungsreihe.</t>
  </si>
  <si>
    <t>2025 weltweit ca 1.130 Mio EUR Zugang PPE; keine reine cash DE-Zeile</t>
  </si>
  <si>
    <t>Deutsche Anlagenzahlung samt Vertragsdatum nicht aus Konzernbericht ableitbar</t>
  </si>
  <si>
    <t>https://www.sap.com/integrated-reports/2025/de.html</t>
  </si>
  <si>
    <t>H1 2026 Zwischenberichte SEC/IR verfuegbar, deutscher Capex ohne segmentierte Zeile</t>
  </si>
  <si>
    <t>https://www.sap.com/investors/de/financial-documents-and-events.html</t>
  </si>
  <si>
    <t>Weltweite Anlagenzugaenge dokumentiert, keine geografisch trennbaren Stichtagsinvestitionen.</t>
  </si>
  <si>
    <t>2025 974 Mio EUR tatsaechlicher Cash CAPEX weltweit; 529 Mio EUR bilanzierte Europa-Zugaenge</t>
  </si>
  <si>
    <t>2026 DE-Landesbilanz/Cash und neue Vertragsschluesse fehlen</t>
  </si>
  <si>
    <t>https://www.schaeffler.com/de/investor-relations/veranstaltungen-publikationen/</t>
  </si>
  <si>
    <t>2026 H1/Interimsberichte verfuegbar, DE Anteil nicht isoliert</t>
  </si>
  <si>
    <t>https://www.schaeffler.com/de/investor-relations/veranstaltungen-publikationen/ir-mitteilungen/ir_releases_detail.jsp?id=88175300</t>
  </si>
  <si>
    <t>Global bezahlte Investitionen und globales CAPEX-Obligo, kein DE-Teilbetrag.</t>
  </si>
  <si>
    <t>Private Gruppe, kein exakt gepruefter Standort-Cashflow im FY2025</t>
  </si>
  <si>
    <t>Vertragssumme und konkrete Zahlungen nicht publiziert</t>
  </si>
  <si>
    <t>https://www.schwenk.de/aktuelles/</t>
  </si>
  <si>
    <t>30 Mio EUR konkreter Allmendingen-Silobau seit Ende2025</t>
  </si>
  <si>
    <t>Realer Baustart post Initiativstart; bezifferte Projektkosten, keine gebuchte Zahlung.</t>
  </si>
  <si>
    <t>Private Spedition/Plattform keine veroeffentlichte DE-Sach-Cash-Reihe</t>
  </si>
  <si>
    <t>2025 und 2026 DE Anlagen-Originalberichte fehlen</t>
  </si>
  <si>
    <t>https://www.sennder.com/newsroom</t>
  </si>
  <si>
    <t>2026 Unternehmensnews/finanzierungsbezogene Mitteilungen</t>
  </si>
  <si>
    <t>Kein exakter deutscher Cash/Vertragsinvestitionsbeleg.</t>
  </si>
  <si>
    <t>2025 Saarstahl 571 Mio, Dillinger 545,6 Mio Investitionszahlungen; Verflechtungen vermeiden</t>
  </si>
  <si>
    <t>Standortbezogene entflechtete Euro-Cashkontoauszuege fehlen</t>
  </si>
  <si>
    <t>https://www.dillinger.de/</t>
  </si>
  <si>
    <t>2026 Power4Steel im Bau; gesonderte SHS H1 DE-Zahlungen nicht ausgewiesen</t>
  </si>
  <si>
    <t>Tatsaechliche Investitionen Tochtergruppen weltweit, keine addierbare gemeinsame SHS-Neusumme.</t>
  </si>
  <si>
    <t>FY25 Konzernberichte publiziert; deutschlandweite Cash-CAPEX-Zeile nicht abgesondert</t>
  </si>
  <si>
    <t>Zahlungen und unterschriebene Baupreise pro Projekt fehlen</t>
  </si>
  <si>
    <t>Q3 GJ2026 publiziert; keine deutsche Standort-Cashreihe</t>
  </si>
  <si>
    <t>Neue konkrete M4G-Standortprojekte 500 Mio EUR Budget, weder voll bezahlt noch exakt vertraglich unterlegt.</t>
  </si>
  <si>
    <t>FY2025 Siemens Energy Konzernberichte, globale Kosten nicht DE</t>
  </si>
  <si>
    <t>Erst-Vertragsabschluss, Kostenaufteilung und Cash 2026 nicht oeffentlich</t>
  </si>
  <si>
    <t>Q3 GJ2026 Daten publiziert, deutscher Anlagenzahlungsanteil offen</t>
  </si>
  <si>
    <t>Konkreter neuer Ausbau begonnen; exakt bezahlte deutsche Projektteile nicht belegt.</t>
  </si>
  <si>
    <t>2025 Konzerngeschaeftsbericht (GJ bis Sep2025) IR vorhanden</t>
  </si>
  <si>
    <t>DE-Cash H1/Q3 und Festvertraege nicht beziffert</t>
  </si>
  <si>
    <t>https://www.siemens-healthineers.com/deu/press/releases/2026q3</t>
  </si>
  <si>
    <t>Q3 GJ2026 Ergebnis 31.07.2026 publiziert, DE Cashanteil offen</t>
  </si>
  <si>
    <t>70 Mio realer Baustart, aber keine bezahlte exakte Summe; 2023er Altprojekte trennen.</t>
  </si>
  <si>
    <t>2025 86 Mio EUR globale PPE/immaterielle Zahlungen; D gesamt Flottenzugang 2155,7 Mio</t>
  </si>
  <si>
    <t>Ursprung/M4G-Mehrinvestition und exakter deutscher Cashoutflow fehlen</t>
  </si>
  <si>
    <t>H1 2026 Deutschland 26,8 Mio nicht-Flotten-Anlagenzugaenge incl IFRS16; DE Fahrzeugzugang 1196,1 Mio gesondert</t>
  </si>
  <si>
    <t>+26,8 Mio bilanzierte DE-Anlagen ohne Flotte; +1196,1 Mio DE-Mietfahrzeugzugaenge getrennt, keine reine Cash-Aussage.</t>
  </si>
  <si>
    <t>STARK Group private / FY2024-25 Konzernportal; Standort CAPEX nicht getrennt</t>
  </si>
  <si>
    <t>Originalbilanz Deutschland mit Investitionszahlungen 2025/26 fehlt</t>
  </si>
  <si>
    <t>https://www.stark-deutschland.de/</t>
  </si>
  <si>
    <t>Spatenstich Darmstadt am 15.10.2026; Kosten nicht beziffert</t>
  </si>
  <si>
    <t>Baustart belegt, ohne exaktes Kosten-/Vertragsvolumen.</t>
  </si>
  <si>
    <t>Neue Fabrik Amberg, gesonderte Entscheidung</t>
  </si>
  <si>
    <t>04.03.2026</t>
  </si>
  <si>
    <t>Offizielle Pressemeldung</t>
  </si>
  <si>
    <t>200 Mio EUR Vorhabensumme (ohne Zahlungs- oder Gesamtvertragssumme)</t>
  </si>
  <si>
    <t>BUDGET, NICHT IST</t>
  </si>
  <si>
    <t>Alte Penzberger Investitionsentscheidung</t>
  </si>
  <si>
    <t>28.11.2024</t>
  </si>
  <si>
    <t>ueber 600 Mio EUR alter Standortbau</t>
  </si>
  <si>
    <t>ALT, NICHT ADDIEREN</t>
  </si>
  <si>
    <t>Werkserweiterung Nuernberg</t>
  </si>
  <si>
    <t>05.09.2025</t>
  </si>
  <si>
    <t>Offizielle PM</t>
  </si>
  <si>
    <t>220 Mio EUR Budget; 2024 bereits 90 Mio anderes Projekt</t>
  </si>
  <si>
    <t>Baubeginn ist nicht Abschlagszahlung</t>
  </si>
  <si>
    <t>2025/FY Unternehmensbericht oder IR-/Projektüberblick</t>
  </si>
  <si>
    <t>GJ2025; bei abweichendem FY ausdrücklich nicht Kalenderjahr</t>
  </si>
  <si>
    <t>Primärquelle oder Quellenportal</t>
  </si>
  <si>
    <t>FY2025 2025-Konzernabschluss-/IR-Quelle ermittelt; weltweit konsolidierte Investitionen, deutsches Opel-Cash nicht isoliert.</t>
  </si>
  <si>
    <t>kein Vollseiten-Audit; fehlende DE-Cash-Zeile nicht als 0 interpretieren</t>
  </si>
  <si>
    <t>2026 Halbjahres-/Projektbericht</t>
  </si>
  <si>
    <t>2026 bis Stichtag</t>
  </si>
  <si>
    <t>Interim/Projekt: 2026-Halbjahresberichte über IR zugänglich; exakte deutsche Anlagenzahlung nicht verifiziert.</t>
  </si>
  <si>
    <t>2026 Daten nicht ohne deutsche Cash-/Altprojekt-Abgrenzung buchen</t>
  </si>
  <si>
    <t>FY2025 Privates Wasserstofftechnik-Unternehmen; testierter Gesamtabschluss 2025 nicht frei nachgewiesen.</t>
  </si>
  <si>
    <t>Interim/Projekt: 200 Mio € Aval-Finanzierungsrahmen schon Januar 2025; keine neue Eigeninvestition in Sachanlagen.</t>
  </si>
  <si>
    <t>FY2025 FY2025-/IR-Portal vorhanden; vollständige geographische Anlagen-Cash-Kennzahl nicht nachgewiesen.</t>
  </si>
  <si>
    <t>Interim/Projekt: Spatenstich 21.05.2026: 25 Mio € Budget für zweite Bauphase Logistikzentrum Holzminden; Eröffnung Ausbildungszentrum 19.10.2026: 1,7 Mio €.</t>
  </si>
  <si>
    <t>Originalprojekt-/Zusatzquelle</t>
  </si>
  <si>
    <t>2026 oder abweichend</t>
  </si>
  <si>
    <t>Weitere Projekt- / Finanzierungsabgrenzung</t>
  </si>
  <si>
    <t>Kein automatischer neuer deutscher Cash-CAPEX</t>
  </si>
  <si>
    <t>FY2025 Private Fintech-Gruppe; FY2025 geprüfter Anlagen-Kapitalfluss für Deutschland nicht publiziert.</t>
  </si>
  <si>
    <t>Interim/Projekt: Keine öffentlich vorliegende 2026-Halbjahres- oder Q3-CAPEX-Gebietskennzahl.</t>
  </si>
  <si>
    <t>FY2025 Geschäftsbericht 2025 über IR; softwaregetriebene Firmenübernahmen keine Sachanlagen-Auszahlungen.</t>
  </si>
  <si>
    <t>Interim/Projekt: H1/Q2 2026 veröffentlicht; Erneuerung von Kreditlinien/Firmenkauf nicht Anlagen-CAPEX.</t>
  </si>
  <si>
    <t>FY2025 Geschäftsbericht 2025 der DE Holding: CapEx 964 Mio € in Deutschland für das volle Kalenderjahr; NICHT ab 21. Juli isoliert.</t>
  </si>
  <si>
    <t>Interim/Projekt: Telefónica SA Q2/2026, Tabelle P5: Segment DE H1/26 CapEx 349 Mio €, Q2 181 Mio €; bilanziell, nicht Auszahlungsrechnung.</t>
  </si>
  <si>
    <t>FY2025 Staatsfonds/Jahresbericht: Kapitalanlage-Portfolio; FY endet abweichend vom Kalenderjahr.</t>
  </si>
  <si>
    <t>Interim/Projekt: 2026 Net Portfolio Value und S$ Beteiligungskäufe global; keine eigenen deutschen Sachinvestitionen nachgewiesen.</t>
  </si>
  <si>
    <t>FY2025 TenneT Germany Emittentenbilanz GJ2025 HGB-Investitionen exakt 10.047 Mio €; volles Kalenderjahr.</t>
  </si>
  <si>
    <t>Interim/Projekt: Emittentenmeldung 07.08.2026: TenneT Germany HGB-Investitionen H1 2026 = rund 4.100 Mio €; DE-Netz.</t>
  </si>
  <si>
    <t>FY2025 Privates BESS-Startup; kein öffentlicher geprüfter Jahres-CAPEX 2025 gefunden.</t>
  </si>
  <si>
    <t>Interim/Projekt: 26.01.2026: 60 Mio € BESICHERTE Finanzierung von 9 BESS-Projekten Deutschland, 100 Mio optionale Akkordeonlinie; 8 in Bau, 1 in Betrieb; EPC vorhanden, *Vertragswerte unbekannt*.</t>
  </si>
  <si>
    <t>FY2025 Privates Raumfahrtunternehmen; weltweite Finanzierung, keine veröffentlichte deutsche Sachanlagen-Kapitalflussrechnung.</t>
  </si>
  <si>
    <t>Interim/Projekt: September 2026 $450 Mio Finanzierungsrunde; ESA-Dienstleistungsvertrag 760 Mio € (davon 450 Mio € Option).</t>
  </si>
  <si>
    <t>FY2025 Private Beteiligungs-/Immobilienholding; öffentlicher FY2025 Deutschland-Anlagenspiegel nicht ermittelt.</t>
  </si>
  <si>
    <t>Interim/Projekt: Keine vergleichbare offengelegte Q2/Q3-2026 deutsche Cash-CAPEX-Zeile.</t>
  </si>
  <si>
    <t>FY2025 Geschäftsberichte 2024/25 2025/26 unter IR; Kalender-/abweichendes Geschäftsjahr und DE-Cash gesondert nicht isoliert.</t>
  </si>
  <si>
    <t>Interim/Projekt: Direktreduktionsanlage Duisburg: Auftrag an SMS Group &gt;1,8 Mrd € bereits **1.3.2023** rechtsverbindlich vergeben.</t>
  </si>
  <si>
    <t>FY2025 Unternehmens-IR mit Konzern-FY2025; globale Herstellung/Vermarktung, regionales CAPEX nicht festgestellt.</t>
  </si>
  <si>
    <t>Interim/Projekt: Q2/H1 2026 über IR-Portal; Cash-Buchwerte nicht nach deutschem Standort isoliert.</t>
  </si>
  <si>
    <t>FY2025 FY 2024/25 und 2025/26 durch Geschäftsberichtsportal; kein kalendergleiches 2025-Anlagen-Cash für DE.</t>
  </si>
  <si>
    <t>Interim/Projekt: Geschäftsjahr 2025/26 (Juli25–Juni26): weltweite Investitionen 112 Mio € laut Bilanzpresseberichterstattung; deutscher Anteil offen.</t>
  </si>
  <si>
    <t>FY2025 United Internet Konzern FY2025 Cash-CAPEX 730,8 Mio € weltweit; in 2025 wurde 1&amp;1 Versatel zum 1&amp;1 Segment verschoben.</t>
  </si>
  <si>
    <t>Interim/Projekt: H1/2026 Konzern Cash-CAPEX 283,6 Mio €, davon 1&amp;1 Tochter 220,0 Mio; Vollbetrag nicht ausschließlich Deutschland.</t>
  </si>
  <si>
    <t>FY2025 Vantage FY25 endet März2025; Netz-/Tower-Ausbau bekannt vor Initiative.</t>
  </si>
  <si>
    <t>Interim/Projekt: Geschäftsjahr 2025/26 (Apr25–März26): 424 deutsche neue Makrostandorte (laut Jahresbericht); Euro-CapEx Deutschland nicht zeilenweise isoliert.</t>
  </si>
  <si>
    <t>FY2025 Private Generations Group, öffentlich kein einheitlicher FY2025 DE-Sachinvestitions-Cashbericht.</t>
  </si>
  <si>
    <t>Interim/Projekt: 2026 Beteiligungsplattform und Plattformunternehmen; keine öffentliche einzelne eigene deutsche Neuwerksabrechnung.</t>
  </si>
  <si>
    <t>FY2025 Vodafone FY26 endet 31.03.2026 und beginnt 01.04.2025; weder FY26 noch H1 FY26 ist rein Post-M4G.</t>
  </si>
  <si>
    <t>Interim/Projekt: Deutschland Capital Additions FY26 2.496 Mio €, H1FY26 Apr–Sep25 971 Mio €; H2FY26 Okt25–März26 = **1.525 Mio €**.</t>
  </si>
  <si>
    <t>FY2025 Volkswagen GJ2025 Konzernberichte abrufbar, im 2025er Konzernwert sind internationale Werke und Beteiligungen.</t>
  </si>
  <si>
    <t>Interim/Projekt: 2026 H1 Konzern-Finanzkennzahlen, Anlagen-CapEx nach deutschen Betrieben nicht isoliert.</t>
  </si>
  <si>
    <t>FY2025 2025 Konzern-Gesamtjahr: Modernisierung/Bestand + Neubau to hold 1.161,5 Mio €, Konzern inkl. DE/SE/AT, keine gesamte DE-Menge.</t>
  </si>
  <si>
    <t>Interim/Projekt: H1 2026: 441,4 Mio € Modernisierung/Bestand +112,2 Mio € Neubau to hold =553,6 Mio €, DE+SE+AT; 379,6 Mio € Instandhaltung separat.</t>
  </si>
  <si>
    <t>FY2025 FY2025 Konzerninvestitionen ca. 222,5 Mio € global, Geschäftsbericht-/Emittentenangaben; 2025 inkludiert vor M4G.</t>
  </si>
  <si>
    <t>Interim/Projekt: Q2/2026 Konzern-CapEx 54,7 Mio € (Q2 isoliert), europäische/logistische IT/Plattform, nicht deutsches Segment.</t>
  </si>
  <si>
    <t>FY2025 2025 Original-Ergebnisbericht: Beitragseinnahmen und Betriebsgewinn, nicht CAPEX.</t>
  </si>
  <si>
    <t>Interim/Projekt: 2026 deutsche Eigentums-/Immobilien-Anlageninvestitionen nicht separat dokumentiert.</t>
  </si>
  <si>
    <t>Opel/Stellantis Original-Pressemitteilung</t>
  </si>
  <si>
    <t>Ankündigung &gt; EUR 1 Mrd. DE 2030</t>
  </si>
  <si>
    <t>Gesamtziel, kein eigener Cash- oder Vertragswert</t>
  </si>
  <si>
    <t>Stadt Rüsselsheim/VGP</t>
  </si>
  <si>
    <t>https://www.ruesselsheim.de/presse/2025/baugenehmigung-erteilt-vgp-errichtet-verwaltungsgebaeude-fuer-den-green-campus</t>
  </si>
  <si>
    <t>Baugenehmigung grEEn-campus vor Stichtag</t>
  </si>
  <si>
    <t>ALT: Projektvorlauf</t>
  </si>
  <si>
    <t>Stellantis Original-Baustandsbericht</t>
  </si>
  <si>
    <t>02.09.2026</t>
  </si>
  <si>
    <t>Campus Richtfest / Rohbau abgeschlossen</t>
  </si>
  <si>
    <t>Baufortschritt, kein Anteil an Cash</t>
  </si>
  <si>
    <t>Telefónica S.A. Original Q2 PDF</t>
  </si>
  <si>
    <t>29.07.2026</t>
  </si>
  <si>
    <t>Telefónica Deutschland CapEx H1 EUR 349 Mio; Q2 181 Mio</t>
  </si>
  <si>
    <t>PDF Druckseite 5, PDF-Seite 5 (nullbasiert 4), nicht Cash</t>
  </si>
  <si>
    <t>Viessmann Original-Pressemitteilung</t>
  </si>
  <si>
    <t>Minderheitserwerb an VENIOS GmbH</t>
  </si>
  <si>
    <t>Kein offengelegter Kaufpreis, nicht CAPEX</t>
  </si>
  <si>
    <t>22.10.2026</t>
  </si>
  <si>
    <t>FC Bayern Kapitalerhöhung, knapp 6,7%, Eintrag ausstehend</t>
  </si>
  <si>
    <t>Keine offizielle Eurozahl; Kapitalbeteiligung, nicht Sachanlage</t>
  </si>
  <si>
    <t>TRUMPF Original-Geschäftsbericht 2025/26</t>
  </si>
  <si>
    <t>01.07.2025-30.06.2026</t>
  </si>
  <si>
    <t>10.2026</t>
  </si>
  <si>
    <t>Offizielle Originalberichtseite inkl. Download 2025/26</t>
  </si>
  <si>
    <t>Deutsche 2025/26 Cash-CapEx weiterhin nicht isoliert</t>
  </si>
  <si>
    <t>ESA offizielle Mitteilung</t>
  </si>
  <si>
    <t>EUR 310 Mio fester Kunde + EUR 450 Mio Optionen</t>
  </si>
  <si>
    <t>Kundenauftrag, keine eigene DE Sachanlage</t>
  </si>
  <si>
    <t>Investitions- und Berichtsprüfung | Unternehmen 26–50</t>
  </si>
  <si>
    <t>Berichtsstichtag 22.10.2026 | Jahresberichte 2025, soweit publiziert auch 2026-Halbjahres- und Q3-Zahlen; kein automatischer M4G-Neueffekt.</t>
  </si>
  <si>
    <t>Carrier Global FY2025: ausgezahlte CAPEX 392 Mio USD (Konzern)</t>
  </si>
  <si>
    <t>Carrier Global H1/2026: ausgezahlte CAPEX 211 Mio USD (Konzern)</t>
  </si>
  <si>
    <t>Carrier Klima-Sparte Europa nicht separat bilanziert; Konzern ist nicht identisch mit deutschem Mitglied.</t>
  </si>
  <si>
    <t>USD-Konzern-CAPEX ohne belegte Deutschlandaufteilung; keine neue DE-Vertragszahl.</t>
  </si>
  <si>
    <t>QUELLEN: siehe URLs R–T. Geldzahlen mit Rechnungswesenart interpretieren; KEIN Nachweis M4G-Neuverursachung.</t>
  </si>
  <si>
    <t>Privater PE-Manager, keine öffentlich einzelne DE-CAPEX-Kapitalflussrechnung identifiziert.</t>
  </si>
  <si>
    <t>nicht DE abgrenzbar</t>
  </si>
  <si>
    <t>Keine verpflichtende quartalsweise deutsche Sachinvestitionsrechnung öffentlich identifiziert.</t>
  </si>
  <si>
    <t>Beteiligungskäufe/Fondsdeals nicht Sachanlageninvestitionen am Standort Deutschland.</t>
  </si>
  <si>
    <t>Kein zweckbestimmter deutscher Sachinvestitionsbetrag.</t>
  </si>
  <si>
    <t>Privates Softwareunternehmen, FY2025 CAPEX DE nicht öffentlich ausgewiesen.</t>
  </si>
  <si>
    <t>2025/26 deutsches Engagement &gt;100 Mio EUR öffentlich beschrieben, keine deutsche Mittelabflussaufteilung.</t>
  </si>
  <si>
    <t>Investitionsankündigung deutlich &gt;100 Mio EUR ist keine unterschriebene Anlagebestellung oder Beleg über Cash-CAPEX.</t>
  </si>
  <si>
    <t>DE-Projektzusage ohne Auszahlung/Vertragsbeleg; KEINE Anrechnung.</t>
  </si>
  <si>
    <t>Charité FY2025 ~132 Mio EUR Investitionen, verschiedene Anlagen-/Finanzierungsformen; kein reiner Cash-CAPEX privater Firmen</t>
  </si>
  <si>
    <t>Berlin / Deutschland</t>
  </si>
  <si>
    <t>Kein Halbjahresabschluss 2026 mit zuordenbarer Cash-Investitionssumme ermittelt.</t>
  </si>
  <si>
    <t>Gesamtes Kalenderjahr 2025, teils öffentlich finanziert, gemischt, nicht 21.7.-31.12. isoliert.</t>
  </si>
  <si>
    <t>Charité öffentliche Körperschaft, Neubau- und Investitionsmittel überwiegend teils staatlich; keine M4G-Neuheit belegt.</t>
  </si>
  <si>
    <t>132 Mio DE im FY2025 nur Kontext, NICHT private M4G-IST-Quote.</t>
  </si>
  <si>
    <t>CCEP Deutschland vor M4G (29.01.2025) 150 Mio EUR DE-Gesamtinvestitionsplan für 2025 veröffentlicht; keine geprüften Cash-Ausgaben nach 21.07.</t>
  </si>
  <si>
    <t>Deutschland; Pläne</t>
  </si>
  <si>
    <t>2026 DE 100 Mio EUR angekündigt; Halle 45 Mio EUR kumulativ 2025–26, Maschinenanlieferung 17.07.2026.</t>
  </si>
  <si>
    <t>Deutschland; Pläne / Baufortschritt</t>
  </si>
  <si>
    <t>150 Mio DE FY2025 und 45 Mio Halle am 29.01.2025 (VOR M4G) öffentlich angekündigt.</t>
  </si>
  <si>
    <t>Halle physisch im Bau, jedoch Zahlungen und Einzel-Verträge nicht nach Stichtag belegt.</t>
  </si>
  <si>
    <t>Commerzbank AG FY2025: 507 Mio EUR immaterielle Zugänge + 92 Mio EUR PPE-Zugänge = 599 Mio, keine Cash-Zahlungen</t>
  </si>
  <si>
    <t>Commerzbank AG, nicht geografisch getrennt</t>
  </si>
  <si>
    <t>Offizieller Zwischenbericht 30.06.2026 vorhanden, kein deutschlandbezogener CAPEX-Einzelnachweis.</t>
  </si>
  <si>
    <t>IT-/Gebäudeinvestitionen nicht nach Initiativstart als neue Projekte zuordenbar.</t>
  </si>
  <si>
    <t>Kapitalisierte Zugänge HGB AG nicht mit deutschen Standort-Cashzahlungen gleichzusetzen.</t>
  </si>
  <si>
    <t>CompAir gehört zu Ingersoll Rand; kein separat berichteter CAPEX Deutschland.</t>
  </si>
  <si>
    <t>Eigenständige öffentliche Q1/Q2-Deutschland-Berichte nicht auffindbar.</t>
  </si>
  <si>
    <t>Konzernweite IR-Kennzahlen lassen sich nicht auf CompAir Deutschland herunterbrechen.</t>
  </si>
  <si>
    <t>Keine belastbare Zahl belegbarer neuer deutscher Sachinvestition.</t>
  </si>
  <si>
    <t>Condor GJ2024/25 bis 30.09.2025: 22,7 Mio EUR Investitionen, überwiegend Flugzeug-Einbauten und Software</t>
  </si>
  <si>
    <t>Flotte / keine DE-Standorttrennung</t>
  </si>
  <si>
    <t>Keine geeignete FY2025/26-Quartalsabgrenzung eines deutschen Neubau-CAPEX belegt.</t>
  </si>
  <si>
    <t>Beschluss über Wartungshangar/Infrastruktur am 16.07.2025 laut Abschluss (vor M4G).</t>
  </si>
  <si>
    <t>Wert nicht als neu beschlossene deutsche 21.07.-Investition anrechenbar.</t>
  </si>
  <si>
    <t>Covestro Konzern 2025: 770 Mio EUR gezahlte Investitionen in Sach-/immaterielle Anlagen</t>
  </si>
  <si>
    <t>Dormagen: 2026 neuer Dampfkompressor, Investitionsbudget niedriger zweistelliger Mio-EUR-Bereich; Bauende erst 2027.</t>
  </si>
  <si>
    <t>Deutschland: Projektaussage, kein genauer Cash-/Vertragswert</t>
  </si>
  <si>
    <t>Andere Dormagener TDI-Modernisierung 2023 beschlossen, bereits 2025 fertig; nicht verwechseln.</t>
  </si>
  <si>
    <t>Neue deutsche Modernisierung genannt, Betrag nur unpräzise und Start/Vertragswert offen; nicht in Eurozähler.</t>
  </si>
  <si>
    <t>CSL-Geschäftsjahr endet 30.06.2026; kein isolierter Kalender-FY2025-Wert für CSL Behring DE.</t>
  </si>
  <si>
    <t>CSL FY2025/26: 646 Mio USD gezahlte PPE + 631 Mio USD Intangibles = 1.277 Mio USD, weltweit; 1.-20.07.2025 eingeschlossen.</t>
  </si>
  <si>
    <t>USA / übrige Konzerntöchter und nicht deutsches Innovationskapital enthalten.</t>
  </si>
  <si>
    <t>Konzern-Cashflow ist kein Deutschlandinvestitionsbeleg.</t>
  </si>
  <si>
    <t>CVC FY2025: ~25,7 Mrd EUR Fonds-Deployment, KEIN Unternehmens-CAPEX</t>
  </si>
  <si>
    <t>weltweit, Finanzanlagen</t>
  </si>
  <si>
    <t>CVC Halbjahresbericht 2026: Fonds-/Finanzdeployment, keine deutsche Sachinvestitionssumme.</t>
  </si>
  <si>
    <t>Portfolioakquisitionen und Fund Commitments sind Finanztransaktionen.</t>
  </si>
  <si>
    <t>Die 25,7 Mrd dürfen in keine Sachinvestitionssumme aufgenommen werden.</t>
  </si>
  <si>
    <t>Start-up cylib: kein öffentlich testierter CAPEX FY2025 mit Deutschland-Cashteil gefunden.</t>
  </si>
  <si>
    <t>Förderbescheide/Projektförderung für Recyclinganlage bekannt, aber keine ausgezahlten privaten Anlageninvestitionen.</t>
  </si>
  <si>
    <t>Projektkonzept/Entscheidungen und staatliche Förderung nicht automatisch seit M4G neu.</t>
  </si>
  <si>
    <t>Fördermittel ≠ privat gezahlter CAPEX; keine neue betragsfeste Summe.</t>
  </si>
  <si>
    <t>Daiichi Sankyo (Mutter Japan) FY2025/26 ohne öffentlich separat abgrenzbare Investitionszahlung Pfaffenhofen.</t>
  </si>
  <si>
    <t>Standort Pfaffenhofen über ca. 1 Mrd EUR Plan in mehreren Jahren ausgebaut; Teilzahlungen nicht beziffert.</t>
  </si>
  <si>
    <t>Standortinvestition ca. 1.000 Mio EUR am 16.02.2024 angekündigt (VOR M4G).</t>
  </si>
  <si>
    <t>1.000 Mio Projektbudget weder neu noch bezahlt seit 21.07.2025 belegbar.</t>
  </si>
  <si>
    <t>Daimler Truck GJ2025: 471 Mio EUR Sachinvestitionen an deutschen Standorten, volle 12 Monate</t>
  </si>
  <si>
    <t>Daimler Truck H1/2026: 151 Mio EUR Sachinvestitionen an deutschen Standorten, kapitalisiert</t>
  </si>
  <si>
    <t>FY2025 voller 12-Monats-Wert; nach 21.07. separat NICHT bezifferbar.</t>
  </si>
  <si>
    <t>Wörth/Halberstadt laufender Werks- und Technologieausbau vor M4G geplant.</t>
  </si>
  <si>
    <t>151 Mio H1/2026 DE real investiert bilanziell, nicht unbedingt gezahlt; keine Neuheitszuordnung.</t>
  </si>
  <si>
    <t>Deichmann: am 09.04.2025 136 Mio EUR Deutschland-Plan für GJ2025 angekündigt, nicht als gezahlter Betrag geprüft.</t>
  </si>
  <si>
    <t>Deutschland, Altplan</t>
  </si>
  <si>
    <t>Modernisierung Campus Essen und Filialen 2026; kein abgegrenzter verbindlicher Anlagenvertragswert.</t>
  </si>
  <si>
    <t>136 Mio EUR Plan und Campus vor M4G festgelegt; Pressemitteilung 09.04.2025.</t>
  </si>
  <si>
    <t>Kein deutscher Cashbetrag für Zeit nach Stichtag belegbar.</t>
  </si>
  <si>
    <t>Deutsche Bank FY2025 IFRS-Konzern-Finanzbericht; PPE/Lease-Zugänge ohne spezifisch deutsche Aufteilung.</t>
  </si>
  <si>
    <t>Q2/H1 2026 Konzernberichte, keine DE-Fabrik-/Immobilienzahl nach Stichtag isoliert.</t>
  </si>
  <si>
    <t>Wertpapier-/Fondsumsätze und Kreditvergabe keine eigenen Sachanlagen.</t>
  </si>
  <si>
    <t>Keine hinreichend dokumentierte deutsche betriebliche Investitionszahlung.</t>
  </si>
  <si>
    <t>DBAG FY2025 ~149 Mio EUR Investitionen in Unternehmensbeteiligungen; nicht Sachanlagen.</t>
  </si>
  <si>
    <t>Beteiligungen, nicht DE Sachanlagen</t>
  </si>
  <si>
    <t>H1/2026: 90,5 Mio EUR für neue Beteiligungen bereitgestellt; 7 Transaktionen (Käufe/Verkäufe)</t>
  </si>
  <si>
    <t>Beteiligungen, DE/CH/andere</t>
  </si>
  <si>
    <t>Bei Beteiligungserwerben entstehen bei Zielgesellschaft nicht automatisch neue Sachanlagen.</t>
  </si>
  <si>
    <t>Beteiligungs- und Portfolioinvestitionen vollständig aus DE-Sachanlagenzähler ausgeschlossen.</t>
  </si>
  <si>
    <t>Deutsche Börse FY2025: 325 Mio EUR Zahlungen immaterielle Werte + 55 Mio Sachanlagen = 380 Mio, konzernweit.</t>
  </si>
  <si>
    <t>H1/2026 veröffentlicht 22.07.; Q3/2026 veröffentlicht 20.10.2026, beides bis Stichtag verfügbar.</t>
  </si>
  <si>
    <t>Deutsche Börse Group global tätig, IT-Infrastruktur nicht geografisch getrennt.</t>
  </si>
  <si>
    <t>DE-Einzelanteil aus FY/H1/Q3 nicht belegt; 380 Mio nicht M4G zuordnen.</t>
  </si>
  <si>
    <t>Lufthansa FY2025 4.278 Mio EUR Bruttoinvestitionen, überwiegend Flugzeuge und Vorauszahlungen, nicht rein DE.</t>
  </si>
  <si>
    <t>weltweit, Flugzeuge</t>
  </si>
  <si>
    <t>H1/2026 Bruttoinvestitionen 2.142 Mio EUR; 17.900 Mio EUR Bestellobligo Ende 2025, überwiegend Flugzeuge, nicht DE.</t>
  </si>
  <si>
    <t>Langfristige Flugzeugbestellungen alt und oft Bau/Anlagen außerhalb Deutschlands.</t>
  </si>
  <si>
    <t>17.900 Mio Bestellobligo global ausdrücklich NICHT als deutschen Investitionsvertrag zählen.</t>
  </si>
  <si>
    <t>DT Seg Deutschland 2025: 4.870 Mio EUR Cash CAPEX</t>
  </si>
  <si>
    <t>H1 2026: 1.772 Mio EUR Cash CAPEX Deutschland; Q4/2025 = 4.870 FY - 3.297 9M = 1.573 Mio.</t>
  </si>
  <si>
    <t>2025 voller 12-Monats-Wert; nur Q4 (1.573 Mio) eindeutig nach dem Start; Q3 nicht tagesgenau.</t>
  </si>
  <si>
    <t>Glasfaser- und Mobilfunkausbauprogramme existierten vor M4G.</t>
  </si>
  <si>
    <t>Nach Stichtag zeitlich sichere Cash-Mindestbelege: 1.573 Mio Q4 2025 +1.772 Mio H1 2026; Neuheit nicht beweisbar.</t>
  </si>
  <si>
    <t>DSGV Verband ist kein zusammengefasster Eigeninvestor sämtlicher Sparkassen.</t>
  </si>
  <si>
    <t>Keine einheitliche eigene deutsche Sachanlagen-CAPEX-Quartalsbilanz aller Mitglieder.</t>
  </si>
  <si>
    <t>Kreditvergaben, Sparguthaben, Sparkassenverbandsvermögen dürfen nicht als neue DSGV-Sachinvestitionen interpretiert werden.</t>
  </si>
  <si>
    <t>Nur eigene DSGV-Standortinvestitionen nach Vertrag/Auszahlung zählbar, bisher keine entsprechende Zahl.</t>
  </si>
  <si>
    <t>DHL FY2025 Deutschland GEOGRAFISCH: CAPEX gesamt 2.059 Mio EUR, einschl. IFRS16 Nutzungsrechten; nicht reine Auszahlung.</t>
  </si>
  <si>
    <t>Deutschland geo</t>
  </si>
  <si>
    <t>DHL H1/2026 Deutschland geografisch: CAPEX gesamt 833 Mio EUR inkl. IFRS16 Leasing; Post&amp;Paket DE 419 Mio erworbene Assets.</t>
  </si>
  <si>
    <t>2025 geogr. volle 12 Monate und Leasing enthalten; Q4 isoliert nur Post&amp;Paket-DE-Segment 552 Mio gebuchte erworbene Assets.</t>
  </si>
  <si>
    <t>Packstationen, Paketnetze und Strategie 2030 bereits vor M4G.</t>
  </si>
  <si>
    <t>H1 833 Mio DE bilanzierte Capex, NICHT Cash; 552 Mio Q4 2025 DE-Segment Proxy separat, nicht doppelt zählen.</t>
  </si>
  <si>
    <t>Diehl Familienkonzern: keine sauber getrennte DE Cash CAPEX FY2025 in zugänglichen Berichten.</t>
  </si>
  <si>
    <t>März 2026 eZee Factory Röthenbach: 70 Mio EUR Gesamtprojektbudget; Bau-/Maschinen-Großaufträge FINAL VERGEBEN.</t>
  </si>
  <si>
    <t>Deutschland, Projekt/Vertrag ohne Einzelbeträge</t>
  </si>
  <si>
    <t>Erstbeschluss Gesamtprojekt nicht öffentlich eindeutig nach dem Initiativstart belegbar.</t>
  </si>
  <si>
    <t>Rechtsverbindliche Auftragsvergabe ja, einzelvertragliche Gesamtsumme NICHT veröffentlicht; 70 Mio nicht als rechtlich fixierte Summe buchen.</t>
  </si>
  <si>
    <t>Droege Group privater Mischkonzern, kein konsolidierter DE-CAPEX 2025 im öffentlichen Material.</t>
  </si>
  <si>
    <t>Kein öffentlich konsolidierter Halbjahresinvestitions-Cashflow 2026 DE gefunden.</t>
  </si>
  <si>
    <t>Ausschließlich Beteiligungs-/Holdingmeldungen ohne neue Sachanlagenwerte.</t>
  </si>
  <si>
    <t>Keine belastbare Zahl belegbar; nicht Null behaupten.</t>
  </si>
  <si>
    <t>Dussmann privat geführte Servicegruppe; Umsatz-/Geschäftsentwicklung berichtet, keine Deutschland-CAPEX-Bilanz 2025.</t>
  </si>
  <si>
    <t>Keine quartalsweise Standort-CAPEX-Auszahlungszahl Deutschland 2026 veröffentlicht.</t>
  </si>
  <si>
    <t>Neue Serviceverträge und Umsatz sind kein eigener Bau-/Anlageninvestitionsbeleg.</t>
  </si>
  <si>
    <t>Keine nachgewiesene nach Stichtag neue deutsche Investitionssumme.</t>
  </si>
  <si>
    <t>Deutschland-Nachweise | 01–147 | KEINE Addition von Cash, Bilanz, Verträgen oder Flotte</t>
  </si>
  <si>
    <t>Tranche 6: TenneT +4.100 Mio, Telefónica +349 Mio, Vodafone +1.525 Mio ausschließlich BILANZ_DE (5.974 Mio). Keine Cashzahlung &amp; keine M4G-Zusätzlichkeit.</t>
  </si>
  <si>
    <t>Berichtsperiode / Vertragsdatum</t>
  </si>
  <si>
    <t>Klasse</t>
  </si>
  <si>
    <t>Standortabgrenzung</t>
  </si>
  <si>
    <t>Primärquelle (URL)</t>
  </si>
  <si>
    <t>Evidenz / Rechnungsart</t>
  </si>
  <si>
    <t>Projekt vor 21.7.2025?</t>
  </si>
  <si>
    <t>Belegstatus</t>
  </si>
  <si>
    <t>Ergänzende Quelle</t>
  </si>
  <si>
    <t>CASH_DE</t>
  </si>
  <si>
    <t>Deutschland (Eurogrid)</t>
  </si>
  <si>
    <t>Konzernkapitalflussrechnung, tatsächlich gezahlter Cash CAPEX H1/2026</t>
  </si>
  <si>
    <t>NETZAUSBAU ALT / NEUANTEIL UNBEKANNT</t>
  </si>
  <si>
    <t>Belegt</t>
  </si>
  <si>
    <t>Deutscher Netzbetreiber</t>
  </si>
  <si>
    <t>HGB Investitionen rd. 2,0 Mrd EUR, bilanziert; keine präzise Cash-Aussage</t>
  </si>
  <si>
    <t>NETZKORRIDORE TEILS VORINITIATIV</t>
  </si>
  <si>
    <t>Gerundet</t>
  </si>
  <si>
    <t>Vertrag 21.05.2026</t>
  </si>
  <si>
    <t>VERTRAG_DE</t>
  </si>
  <si>
    <t>Rhein-Main-Link / DE Kabelproduktion</t>
  </si>
  <si>
    <t>Vertrag unterzeichnet 525-kV-Kabel, Fertigung in Deutschland; etwa 2,0 Mrd</t>
  </si>
  <si>
    <t>RHEIN-MAIN-LINK VOR 21.07.2025 GEPLANT</t>
  </si>
  <si>
    <t>Gerundet/unterzeichnet</t>
  </si>
  <si>
    <t>Operatives Segment Deutschland</t>
  </si>
  <si>
    <t>Cash CAPEX Q4 2025 = FY2025 4.870 – 9M2025 3.297 (zweite Quelle in Quellenspalte 2)</t>
  </si>
  <si>
    <t>GLASFASERPROGRAMM ALT</t>
  </si>
  <si>
    <t>Abgeleitet/Belege beide</t>
  </si>
  <si>
    <t>Tatsächliche Investitionszahlung Cash CAPEX Deutschland H1/2026</t>
  </si>
  <si>
    <t>Deutsche Standorte</t>
  </si>
  <si>
    <t>Sachinvestitionen an deutschen Produktionsstätten laut H1-Bericht; nicht als Cash ausgewiesen</t>
  </si>
  <si>
    <t>WERKPROGRAMME BESTEHEND</t>
  </si>
  <si>
    <t>Belegt bilanziell</t>
  </si>
  <si>
    <t>Deutschland geografisch</t>
  </si>
  <si>
    <t>Geographischer CAPEX gesamt einschließlich aktivierter Leasingnutzungsrechte; keine vollständige Barzahlung</t>
  </si>
  <si>
    <t>GLOBAL-/DE-NETZWERKPROGRAMME BESTEHEND</t>
  </si>
  <si>
    <t>Belegt bilanziell mit Leasing</t>
  </si>
  <si>
    <t>PROXY_KEINE_SUMME</t>
  </si>
  <si>
    <t>Post&amp;Paket Deutschland Segment</t>
  </si>
  <si>
    <t>Erworbene Vermögenswerte Q4/2025 des operativen Segments (nicht rein geographischer DE-Nachweis); gebucht, nicht Cash</t>
  </si>
  <si>
    <t>ALT: PACKSTATIONEN/PACKETNETZ</t>
  </si>
  <si>
    <t>Ergänzende Kennzahl, nicht summieren</t>
  </si>
  <si>
    <t>Erworbene Vermögenswerte H1 2026; ist Teil der geo Deutschland-CAPEX; nicht zusätzlich addieren.</t>
  </si>
  <si>
    <t>ÜBERSCHNEIDUNG! nicht summieren</t>
  </si>
  <si>
    <t>01.10.-31.12.2025</t>
  </si>
  <si>
    <t>Energy Networks Deutschland</t>
  </si>
  <si>
    <t>Anlagen-Cash: Gesamtjahr 5.112 minus 9M 2.911, jeweils Netze Deutschland</t>
  </si>
  <si>
    <t>NETZAUSBAU BEREITS VOR M4G GEPLANT</t>
  </si>
  <si>
    <t>Berechnet aus publizierten Quartals- und GB-Werten</t>
  </si>
  <si>
    <t>https://financialfilings.com/filings/eon-se/interim-quarterly-report/2025/8442753/</t>
  </si>
  <si>
    <t>PPE + intangible cash-effective investments DE 1574, nicht der breite Wert 1627</t>
  </si>
  <si>
    <t>Zahlen aus offizieller E.ON Halbjahres-Tabelle</t>
  </si>
  <si>
    <t>https://www.presseportal.de/pm/108695/6331639</t>
  </si>
  <si>
    <t>Q4/2025 + H1/2026</t>
  </si>
  <si>
    <t>FINANZANTEIL_KEINE_SUMME</t>
  </si>
  <si>
    <t>Breiter 2281+1627=3908 minus reine Anlageninvestitionen 2201+1574=3775 ergibt 133 weitere Investments</t>
  </si>
  <si>
    <t>NICHT ALS ANLAGEN-CAPEX VERBUCHEN</t>
  </si>
  <si>
    <t>Abgrenzungsnachweis, nicht in Geldstand als Anlage addiert</t>
  </si>
  <si>
    <t>VERTRAG_DE_EURO_OFFEN</t>
  </si>
  <si>
    <t>Berlin; exakt mehrere hundert Mio EUR, Betrag offen</t>
  </si>
  <si>
    <t>HOCHTIEF unterzeichnet/erhielt Bauauftrag 36 MW, Betrag als mehrere hundert Millionen bezeichnet. Keine exakte Millionenzahl.</t>
  </si>
  <si>
    <t>Erstentscheidung/Baustart des Projekts vor M4G unklar</t>
  </si>
  <si>
    <t>Qualitativer VERTRAGSNACHWEIS; Euro nicht summierbar</t>
  </si>
  <si>
    <t>07/2026 eröffnet</t>
  </si>
  <si>
    <t>ALT_PROJEKT_NICHT_ADD</t>
  </si>
  <si>
    <t>Oberkochen, Deutschland</t>
  </si>
  <si>
    <t>Realisierter Campus, Gesamtprojektvolumen, bereits März2023 begonnen</t>
  </si>
  <si>
    <t>JA, Baustart 2023</t>
  </si>
  <si>
    <t>Kein Zahlungsnachweis post 21.7.2025</t>
  </si>
  <si>
    <t>02.07.2026 eröffnet</t>
  </si>
  <si>
    <t>Dresden, Deutschland</t>
  </si>
  <si>
    <t>Realisierte Fabrik, Gesamtprojektbudget, seit Feb2023 investitionsbeschlossen</t>
  </si>
  <si>
    <t>JA, Beschluss Feb2023</t>
  </si>
  <si>
    <t>Keine DE-Zahlung post 21.7.2025 isoliert</t>
  </si>
  <si>
    <t>Aldersbach, Deutschland</t>
  </si>
  <si>
    <t>Werkserweiterung Gesamtbudget, teils Fördermittel</t>
  </si>
  <si>
    <t>JA, Spatenstich 10 Tage vor M4G</t>
  </si>
  <si>
    <t>Keine Stichtagszahlung</t>
  </si>
  <si>
    <t>2025 12 Monate</t>
  </si>
  <si>
    <t>Deutschland (rund 53% × 362)</t>
  </si>
  <si>
    <t>Rechnerische regionale FY2025 Anlagenquote, nicht Cash in Q4/H1</t>
  </si>
  <si>
    <t>Zeitraum enthält 01.01.–20.07.2025</t>
  </si>
  <si>
    <t>Nicht in laufende Summe addieren</t>
  </si>
  <si>
    <t>04.02.2026 in Betrieb</t>
  </si>
  <si>
    <t>PARTNERSCHAFT_PROJEKTBUDGET_NICHT_ADD</t>
  </si>
  <si>
    <t>Mit Telekom realisierte KI-Fabrik, Partnerschaftsvolumen nicht als bezahltes Sachanlage-CAPEX berichtigt</t>
  </si>
  <si>
    <t>Startdatum und Telekom/NVIDIA Kostenträger offen</t>
  </si>
  <si>
    <t>Doppelerfassung Telekom #45 ausschließen</t>
  </si>
  <si>
    <t>17.09.2026</t>
  </si>
  <si>
    <t>PLANUNG_UNEXAKT_KEINE_SUMME</t>
  </si>
  <si>
    <t>Rastatt, Deutschland</t>
  </si>
  <si>
    <t>Niedriger dreistelliger Mio EUR Umbau noch ohne exakten Vertrag/Cashbetrag</t>
  </si>
  <si>
    <t>2026 bekanntgemacht</t>
  </si>
  <si>
    <t>Noch nicht quantifizierbare bindende DE-Verpflichtung</t>
  </si>
  <si>
    <t>Segment Deutschland</t>
  </si>
  <si>
    <t>Zugaenge non-current assets including IFRS16, excluding rental vehicles; H1 2026 segment table</t>
  </si>
  <si>
    <t>Bestehender Fahrzeugvermietungsbetrieb; neue M4G-Entscheidung nicht isoliert</t>
  </si>
  <si>
    <t>ZUR BILANZ-DE-KATEGORIE, NICHT CASH</t>
  </si>
  <si>
    <t>Bilanzielle Zugaenge zu vermieteten Kraftfahrzeugen, H1 2026</t>
  </si>
  <si>
    <t>Laufende Mietfahrzeugflotte, keine neue Fabrik, moegliche Verkaeufe und Leasing</t>
  </si>
  <si>
    <t>SEPARAT, NICHT MIT ANLAGEN ADDIEREN</t>
  </si>
  <si>
    <t>Reale deutsche Standortinvestitionen 2025, laut Unternehmen geflossen</t>
  </si>
  <si>
    <t>Enthaelt Jan. bis 20.07.2025</t>
  </si>
  <si>
    <t>NICHT ZUR STICHTAGSCASHREIHE</t>
  </si>
  <si>
    <t>NEU_PROJEKT_BUDGET</t>
  </si>
  <si>
    <t>Amberg, DE</t>
  </si>
  <si>
    <t>Neue digitale Fabrik, 200 Mio mehrjaehriges Budget bis 2030</t>
  </si>
  <si>
    <t>Bauentscheidung neu, aber noch kein ausbezahlter oder unterzeichneter Gesamtbetrag</t>
  </si>
  <si>
    <t>BUDGET, NICHT ADDIEREN</t>
  </si>
  <si>
    <t>01.07.2026</t>
  </si>
  <si>
    <t>Frankfurt/Offenbach, DE</t>
  </si>
  <si>
    <t>Neue Fabrik samt Erweiterung zweier Werke, Bau startet Juli 2026</t>
  </si>
  <si>
    <t>Vorhaben im Bau; Cash und Gesamt-Liefervertraege nicht veröffentlicht</t>
  </si>
  <si>
    <t>PROJEKT_BUDGET_DE</t>
  </si>
  <si>
    <t>Nuernberg, DE</t>
  </si>
  <si>
    <t>Grundsteinlegung reale Trafofertigungserweiterung</t>
  </si>
  <si>
    <t>Nicht als bezahlt/vertraglich bezifferter Beschaffungsgesamtwert</t>
  </si>
  <si>
    <t>15.07.2026</t>
  </si>
  <si>
    <t>Kemnath, DE</t>
  </si>
  <si>
    <t>Neue Montagehalle, Grundsteinlegung</t>
  </si>
  <si>
    <t>Keine realisierten Zahlungen oder Gesamtvertragssumme genau offengelegt</t>
  </si>
  <si>
    <t>Reales Silo in Bau seit Ende 2025</t>
  </si>
  <si>
    <t>Jahresinvestitionen und Gesamtvertragsnachweis fehlen</t>
  </si>
  <si>
    <t>Ankuendigung bis zu 325 Mio Euro bis 2028 Made for Germany</t>
  </si>
  <si>
    <t>Noch nicht finanzbeziffert und projektseitig dokumentiert</t>
  </si>
  <si>
    <t>ZUSAGE, NICHT ADDIEREN</t>
  </si>
  <si>
    <t>Neubau im Bau, kein Betrag</t>
  </si>
  <si>
    <t>Vertrag/Cash nicht offen</t>
  </si>
  <si>
    <t>EURO OFFEN</t>
  </si>
  <si>
    <t>Deutschland (TenneT Germany)</t>
  </si>
  <si>
    <t>HGB Investitionen H1 2026 4,1 Mrd EUR, gerundet; kein gezahlter Cash-CAPEX.</t>
  </si>
  <si>
    <t>Netzausbauprogramm vor Start; Neuanteil ungeklärt</t>
  </si>
  <si>
    <t>Belegt / gerundet</t>
  </si>
  <si>
    <t>Deutschland / Telefónica Deutschland</t>
  </si>
  <si>
    <t>CapEx H1 2026, Segment DE, Spanien-Mutterbericht PDF S.5 (P4); kein Auszahlungsbeleg.</t>
  </si>
  <si>
    <t>5G-/Netzprogramme teils alt; M4G-Kausalität offen</t>
  </si>
  <si>
    <t>Deutschland / Vodafone Group Geographic Segment</t>
  </si>
  <si>
    <t>Capital additions FY26 Germany 2496 minus H1FY26 Germany 971 = 1525 Mio; H2FY26; kein Cashflow.</t>
  </si>
  <si>
    <t>Vodafone-Netzprogramm bestehend; Vantage Towers mögliche Überschneidung</t>
  </si>
  <si>
    <t>Abgeleitet / beide Berichtswerte belegt</t>
  </si>
  <si>
    <t>Auftrag vergeben 06.03.2026</t>
  </si>
  <si>
    <t>VERGABEVOLUMEN_NICHT_STRIKT</t>
  </si>
  <si>
    <t>Deutschland, Elbquerung Korridor B</t>
  </si>
  <si>
    <t>300 Mio Gesamtauftragsvolumen; Bauvergabe 2026, progressiver Partnerschaftsvertrag und Vorbehalt Planfeststellung; voller rechtsverbindlicher Zahlungsumfang nicht pruefbar</t>
  </si>
  <si>
    <t>ALT, Korridor B vor 21.07.2025</t>
  </si>
  <si>
    <t>GESPERRT: nicht in CASH/BILANZ/VERTRAG_DE gebucht</t>
  </si>
  <si>
    <t>Deutschlandinvestitionen GJ2025 - volle 12 Monate, niemals in Stichtagsreihe addieren</t>
  </si>
  <si>
    <t>2025 GANZJAHR, inkl. Jan.-Jul. vor M4G; Einzelprojekt Mannheim hat unbekanntes Zahlungsdatum. Fertigstellung erst 2026 ist hier nicht enthalten.</t>
  </si>
  <si>
    <t>EUR Mio GJ2025</t>
  </si>
  <si>
    <t>Rechnungsart</t>
  </si>
  <si>
    <t>Raumbezug</t>
  </si>
  <si>
    <t>Konsequenz für Stichtag</t>
  </si>
  <si>
    <t>Neuentscheidung?</t>
  </si>
  <si>
    <t>gezahlt (Cash CAPEX)</t>
  </si>
  <si>
    <t>DE / Eurogrid</t>
  </si>
  <si>
    <t>FY nicht nach 21.7. isolierbar</t>
  </si>
  <si>
    <t>Netzprogramme älter</t>
  </si>
  <si>
    <t>HGB Investitionen</t>
  </si>
  <si>
    <t>mehrere Standortprojekt-Ausgaben, bisherige Prüfung</t>
  </si>
  <si>
    <t>Nicht als homogene Cash-Bilanz aller deutschen Standorte lesen</t>
  </si>
  <si>
    <t>Projekte meist älter</t>
  </si>
  <si>
    <t>Sachinvestitionen DE (Bilanzangabe)</t>
  </si>
  <si>
    <t>Altinvestitionen enthalten</t>
  </si>
  <si>
    <t>Investitionsvolumen diverser Arten; teils öffentliche Mittel</t>
  </si>
  <si>
    <t>Kein rein privat finanzierter neuer M4G-CAPEX</t>
  </si>
  <si>
    <t>öffentliche, ältere Vorhaben</t>
  </si>
  <si>
    <t>Sachinvestitionen an deutschen Standorten</t>
  </si>
  <si>
    <t>Werksprogramme teils älter</t>
  </si>
  <si>
    <t>Cash CAPEX DE Segment</t>
  </si>
  <si>
    <t>Q4 nach Stichtag separat über 9M-Subtraktion 1.573</t>
  </si>
  <si>
    <t>Glasfaserprogramme älter</t>
  </si>
  <si>
    <t>Capex gesamt inkl. IFRS16 Leasing</t>
  </si>
  <si>
    <t>DE geografisch</t>
  </si>
  <si>
    <t>FY umfasst Januar-Juli prelaunch; Rechte aus Leasing keine Barzahlungen</t>
  </si>
  <si>
    <t>Paket- und Infrastrukturausbau älter</t>
  </si>
  <si>
    <t>E.ON DE Netzsegment</t>
  </si>
  <si>
    <t>cash-effective Investments Energy Networks Germany</t>
  </si>
  <si>
    <t>Inklusive Januar-Juli 2025: 5.112 Mio Sach/Intang; 232 Mio Finanz-/sonstige Investitionen.</t>
  </si>
  <si>
    <t>Nicht neu zuordenbar</t>
  </si>
  <si>
    <t>Essity Mannheim Dampfspeicher</t>
  </si>
  <si>
    <t>realisierte deutsche Projektanlage, Inbetriebnahme Sep 2025</t>
  </si>
  <si>
    <t>Zahlungszeitpunkt unbekannt; eventuell frueh beschlossen</t>
  </si>
  <si>
    <t>LANXESS DE Regionenquote FY2025</t>
  </si>
  <si>
    <t>53 Prozent der 2025er Sach-/immateriellen Bilanzinvestitionen in Höhe von 362 Mio EUR</t>
  </si>
  <si>
    <t>Errechneter Betrag 191,86 Mio wegen Prozent-Rundung; vollständiges Kalenderjahr 2025, nicht Cash-CAPEX ab 21.07.</t>
  </si>
  <si>
    <t>NICHT IN STICHTAGSSUMME</t>
  </si>
  <si>
    <t>tatsaechliche Investitionen laut Roche-Deutschland Bilanzmeldung</t>
  </si>
  <si>
    <t>Vollstaendiges Kalenderjahr 2025, genaue Zahlungen 21.07.-31.12.2025 nicht abgegrenzt</t>
  </si>
  <si>
    <t>Alte Penzberg-Projekte enthalten</t>
  </si>
  <si>
    <t>CapEx FY2025, Bilanzkennzahl</t>
  </si>
  <si>
    <t>Volljahr Jan–Dez 2025, DE-CAPEX nach 21. Juli nicht isoliert</t>
  </si>
  <si>
    <t>Mobilfunknetze vorher projektiert</t>
  </si>
  <si>
    <t>Investitionen HGB Gesamtjahr 2025</t>
  </si>
  <si>
    <t>Volles GJ2025 umfasst Vorinitiativzeitraum, keine Cash-Aussage</t>
  </si>
  <si>
    <t>Übertragungsnetze vor M4G beschlossen</t>
  </si>
  <si>
    <t>Investitions- und Berichtspruefung | Unternehmen 51-75</t>
  </si>
  <si>
    <t>Stand 22.10.2026 | Tranche 3 | Nur deutsche Anlagen, zeitlich passende Cash-Perioden und separat dokumentierte Vertraege; keine M4G-Kausalitaet.</t>
  </si>
  <si>
    <t>Kein Unternehmens-Standort-CashCAPEX isoliert</t>
  </si>
  <si>
    <t>Bankgruppe vergibt Kredite, finanziert Projekte; nicht gleich eigene Sachinvestition</t>
  </si>
  <si>
    <t>Berichte verfuegbar / keine isolierte CAPEX-Zahl</t>
  </si>
  <si>
    <t>FY+H1 verfuegbar, DE-Sachanlagenteil nicht abgeschichtet</t>
  </si>
  <si>
    <t>Konzern; Deutschland segmentiert</t>
  </si>
  <si>
    <t>FY2025 volle 12 Monate: DE-Netze 5.344, davon Anlagen 5.112; NICHT in Stichtagsfortschreibung. Q4 2025 Anlagen 5.112 - 9M 2.911 = 2.201</t>
  </si>
  <si>
    <t>Langfristige Liefervertraege fuer deutsche Stromnetze &gt;6.000 Mio EUR bereits 15.07.2025 bekanntgegeben</t>
  </si>
  <si>
    <t>2025 GB, Q3/2025, H1/2026 und PM 15.07. im Zahlenabgleich</t>
  </si>
  <si>
    <t>Einzelkennzahl in FY, 9M, H1 abgeglichen; keine Vollpruefung aller Projektbuchungen</t>
  </si>
  <si>
    <t>Fonds international</t>
  </si>
  <si>
    <t>nicht ausgewiesen</t>
  </si>
  <si>
    <t>Unbekannt statt Null</t>
  </si>
  <si>
    <t>Bestehende VC-Aktivitaet; kein Kausalnachweis</t>
  </si>
  <si>
    <t>Nur Unternehmens-/Portfolioinformationen</t>
  </si>
  <si>
    <t>FY/H1: kein hinreichend aufgeschluesselter oeffentlicher Bericht</t>
  </si>
  <si>
    <t>Deutschland/unklar</t>
  </si>
  <si>
    <t>Keine belegte Betragssumme</t>
  </si>
  <si>
    <t>21.03.2025 Baustellenfortschritt bereits dokumentiert; vor M4G begonnen. 30.07.2026 Halle fertiggestellt.</t>
  </si>
  <si>
    <t>Gebaeude/PV wurden real gebaut und bis Juli2026 fertig; aber urspruenglicher Entschluss/Baubeginn VOR M4G und Euro-Cashbetrag unbekannt.</t>
  </si>
  <si>
    <t>Unternehmensquelle; unvollstaendiger Berichtsnachweis</t>
  </si>
  <si>
    <t>FY/H1: nicht oeffentlich belastbar aufgeschluesselt</t>
  </si>
  <si>
    <t>DE/UK international</t>
  </si>
  <si>
    <t>Deutschland, nur Projektplaene</t>
  </si>
  <si>
    <t>2.000 Mio EUR NICHT als IST oder Vertrag anerkannt</t>
  </si>
  <si>
    <t>Keine konkrete anfaengliche bindende Zahlungs- oder Bauvertragsrechnung</t>
  </si>
  <si>
    <t>EUR 2.000 Mio Batterieprojekte und acht Standorte geplant; 25.06.2026 Envision-Systempartnerschaft fuer Stadorf 1600 MWh bekannt, kein belastbarer Vertragspreis/Umsetzungsbetrag.</t>
  </si>
  <si>
    <t>Unternehmensangabe / Projektplan</t>
  </si>
  <si>
    <t>FY/H1 kein lueckenloser DE-CAPEX-Bericht</t>
  </si>
  <si>
    <t>DE/Europa</t>
  </si>
  <si>
    <t>Finanzierungsstruktur</t>
  </si>
  <si>
    <t>Keine ausgewiesene deutsche eigene Sachinvestitionszahlung</t>
  </si>
  <si>
    <t>Fremd- und Eigenkapitalrefinanzierung ist keine Sachanlage</t>
  </si>
  <si>
    <t>Private Firma, Umsatz-/Finanzierungsmitteilungen</t>
  </si>
  <si>
    <t>FY/H1 kein verifizierter segmentierter CAPEX</t>
  </si>
  <si>
    <t>weltweit/Fonds</t>
  </si>
  <si>
    <t>Keine zulaessige DE-Sachsumme</t>
  </si>
  <si>
    <t>Neue Fondstransaktion ist keine neue deutsche eigene Anlage</t>
  </si>
  <si>
    <t>EQT H1-Presse/IR</t>
  </si>
  <si>
    <t>2025/FY2026-Fondsmetriken nicht als Unternehmens-CAPEX geeignet</t>
  </si>
  <si>
    <t>weltweit / SEK</t>
  </si>
  <si>
    <t>Projekt Mannheim Dampfspeicher Sep2025 in Betrieb 3,4 Mio EUR; nicht bekannt wann 3,4 Mio ausbezahlt bzw beschlossen</t>
  </si>
  <si>
    <t>Baubeginn und Bestelldatum Mannheim nicht hinreichend belegt</t>
  </si>
  <si>
    <t>FY2025, H1 und Q3 2026, Mannheim Presse</t>
  </si>
  <si>
    <t>Quartals- und Jahreswerte international in SEK; Einzelprojekt Deutschland nur Budget</t>
  </si>
  <si>
    <t>Konzern DE/Polen/Tuerkei</t>
  </si>
  <si>
    <t>DE-Anteil nicht aus Konzernzahlung isoliert</t>
  </si>
  <si>
    <t>Emden Wasserstoff/Netzausbau bereits vor M4G vorbereitet; Bilfinger Mai2026 Bauauftrag ohne Vertragswert</t>
  </si>
  <si>
    <t>FY2025/H1-2026 und Bilfinger Originalmeldungen</t>
  </si>
  <si>
    <t>Konzernauszahlung und neuer Bauauftrag belegt, Region/Betrag nicht abschliessend</t>
  </si>
  <si>
    <t>global</t>
  </si>
  <si>
    <t>Produktionsinvestition in Indien nicht Deutschland</t>
  </si>
  <si>
    <t>Keine neue bekannte DE-Investitionsentscheidung quantifiziert</t>
  </si>
  <si>
    <t>Unternehmenspresse; Abschlussnummer fehlt</t>
  </si>
  <si>
    <t>Keine vollstaendige FY/Interim Anlage-Cash-Auswertung</t>
  </si>
  <si>
    <t>UK Gruppenabschluss nicht gleich deutsche Projektliste</t>
  </si>
  <si>
    <t>Beratungsunternehmen, keine identifizierte DE-Projektinvestition</t>
  </si>
  <si>
    <t>UK Companies House Gruppenabschluss verfuegbar</t>
  </si>
  <si>
    <t>Report auffindbar; keine vollstaendige positionsbezogene Auswertung</t>
  </si>
  <si>
    <t>Objekte im Bau, investiertes Eurovolumen unveroeffentlicht</t>
  </si>
  <si>
    <t>Vorentscheidungen fuer Projekte unklar (Grundstueck Hessisch Lichtenau 2019/Planung 2021)</t>
  </si>
  <si>
    <t>FIEGE eigene Baustellenmeldung 2026</t>
  </si>
  <si>
    <t>Baufortschritt bestaetigt; kein finanzieller Einzelbericht</t>
  </si>
  <si>
    <t>Konzern global</t>
  </si>
  <si>
    <t>123,9 Mio EUR weltweit, nicht auf deutsche Standorte aufteilbar</t>
  </si>
  <si>
    <t>Capex nicht urspruenglich nach M4G beschieden</t>
  </si>
  <si>
    <t>Testierter Flix 2025 Konzernabschluss</t>
  </si>
  <si>
    <t>Konzern Cashflow Einzelseite geprueft</t>
  </si>
  <si>
    <t>Equity weltweit</t>
  </si>
  <si>
    <t>240 Mio USD sind Kapitalzufuehrungen, kein Anlagenabfluss</t>
  </si>
  <si>
    <t>Kapitalbeschaffung ist keine Sachinvestition</t>
  </si>
  <si>
    <t>USD 240 Mio real geschlossene Kapitalrunde, darunter RWE EUR 60 Mio frisches Eigenkapital (Mai2026); Kapitalzufluss statt bezahlte Sachinvestition.</t>
  </si>
  <si>
    <t>Unternehmens-/Investorengeldmeldung</t>
  </si>
  <si>
    <t>Keine oeffentliche FY/Interim DE-Anlagebilanz</t>
  </si>
  <si>
    <t>Konzern international</t>
  </si>
  <si>
    <t>Konzern DE/Europa</t>
  </si>
  <si>
    <t>39% sind prognostizierter DE-Anteil 2026, nicht zahlungswirksam bestaetigt</t>
  </si>
  <si>
    <t>Klinikinvestitionen Helios laufend, ohne neuen M4G-Bezug</t>
  </si>
  <si>
    <t>Verkauf bereits bestehender Werke Schweinfurt/St Wendel an FME (#66) im Dez 2025: ca. 171-172 Mio EUR Verkaufserloes, beim Kaeufer EUR 181 Mio Erwerbskosten. Bestehende Fabriken, KEIN neuer Realinvestitionszufluss.</t>
  </si>
  <si>
    <t>FY2025 Finanzlage und 2026 Prognose</t>
  </si>
  <si>
    <t>2025 Bericht Kennzahlen direkt; 2026 reiner Plan</t>
  </si>
  <si>
    <t>Deutscher Anteil nicht veroeffentlicht; unabhaengig von Fresenius (seit Entkonsolidierung)</t>
  </si>
  <si>
    <t>Globale USA-Dialysemaschinen-Investitionen nicht DE</t>
  </si>
  <si>
    <t>181 Mio EUR am 17.10.2025 VERTRAGLICH vereinbarter und am 31.12.2025 vollzogener BESTANDSKAUF der Werke Schweinfurt/St Wendel von Fresenius SE. Reale Vermoegensuebertragung, keine neu gebaute Sachanlage; NICHT als zusaetzliche Produktionsinvestition oder M4G-Mehrleistung werten.</t>
  </si>
  <si>
    <t>2025 GB/SEC 2026 6-K</t>
  </si>
  <si>
    <t>H1-CAPEX-Angaben gelesen; DE-geografische Verteilung fehlt</t>
  </si>
  <si>
    <t>Nicht beziffert</t>
  </si>
  <si>
    <t>Fonds vs Industrie-CAPEX</t>
  </si>
  <si>
    <t>Portfolioinformationen</t>
  </si>
  <si>
    <t>Berichte fehlen oeffentlich in passender Abgrenzung</t>
  </si>
  <si>
    <t>2024 FY ausserhalb Zeitraum; FY2025 Cashflow nicht belastbar</t>
  </si>
  <si>
    <t>Keine nach 21.07 neu unterschriebene deutsche Bauinvestition ermittelt</t>
  </si>
  <si>
    <t>Handelsregister-/Unternehmensinformationen</t>
  </si>
  <si>
    <t>FY2025 kein geeigneter Cashflow verfuegbar</t>
  </si>
  <si>
    <t>Kauf deutscher Unternehmen oder Immobilien != neuer Anlagenbau</t>
  </si>
  <si>
    <t>Fondsanlagen nicht Industrieinvestitionszahlungen</t>
  </si>
  <si>
    <t>GIC Annual Report/IR</t>
  </si>
  <si>
    <t>Investmentportfolio nicht auf Sach-CAPEX heruntergebrochen</t>
  </si>
  <si>
    <t>FY global; Einkaufsverpflichtungen EUR589,9m 2025 fuer DE+Ausland &amp; Waren/Dienstleistungen ohne Anlagenanteil</t>
  </si>
  <si>
    <t>EUR 25,5 Mio globale Capital Commitments am Jahresende 2025; Vertragspunkte und deutsches Teilvolumen unaufgeschluesselt.</t>
  </si>
  <si>
    <t>Konzernbericht nennt 25,5 Mio EUR bindende Sachanlagen-Beschaffungsverpflichtungen zum 31.12.2025; Raum Deutschland und Abschlussdatum nicht trennbar. Andere Einkaufsverpflichtungen 589,9 Mio international GEMISCHT.</t>
  </si>
  <si>
    <t>G+D konsolidierter 2025 Abschluss und Lagebericht</t>
  </si>
  <si>
    <t>Cashflow und Obligo gelesen, regionale Sachaussage fehlt</t>
  </si>
  <si>
    <t>global/USD</t>
  </si>
  <si>
    <t>SPRINT Dresden: 1.100 Mio EUR Projektbudget, am 09.10.2026 Richtfest, keine exakten Projekt-Cash-Zahlen</t>
  </si>
  <si>
    <t>SPRINT-Ausbau Okt2025 gestartet; Entstehung der Projektentscheidung vor/um Start separat zu belegen</t>
  </si>
  <si>
    <t>SEC 2025/26 + GF-Baustellenmeldung 09.10.</t>
  </si>
  <si>
    <t>US Cashcapex gelesen, Deutschland-Projektfortschritt ohne Betrag</t>
  </si>
  <si>
    <t>DE/Europa Bauauftragnehmer</t>
  </si>
  <si>
    <t>Auftragseingang DE/Europa</t>
  </si>
  <si>
    <t>Kundenprojekte und Bauauftragsbestaende nicht Goldbecks eigene CAPEX</t>
  </si>
  <si>
    <t>Kunden bauen und zahlen; erfasst werden nur Eigentums-/Betriebs-CAPEX von Goldbeck</t>
  </si>
  <si>
    <t>GOLDBECK 2025/26 GB und Presse</t>
  </si>
  <si>
    <t>Jahresgeschaeft und Auftraege; eigener CAPEX nicht belegt</t>
  </si>
  <si>
    <t>DE mehrere Standorte</t>
  </si>
  <si>
    <t>Hanau/Deutschland</t>
  </si>
  <si>
    <t>5.500 Mio EUR MEHRJAHRES-PLAN nicht voll ausgezahlt</t>
  </si>
  <si>
    <t>Groesserer Teil Google Frankfurt-Rechenzentren zuvor geplant; Neuheitsentscheid einzeln offen</t>
  </si>
  <si>
    <t>Google/Hessische Regierung Nov2025/Apr2026</t>
  </si>
  <si>
    <t>Ankuendigung und Spatenstich; keine Firmen-Cash-Rechnung</t>
  </si>
  <si>
    <t>Vertragliche Verpflichtungen PPE 571 Mio EUR weltweit, davon Europa 356; kein DE-Wert oder Vertragsdatum</t>
  </si>
  <si>
    <t>Internationale Projekte CCS Norwegen/USA/UK; Altplanungen seit Jahren</t>
  </si>
  <si>
    <t>FY 2025 original Kapitalfluss und GB</t>
  </si>
  <si>
    <t>Konzern Cashflow und Obligo belegt; kein DE-Anteil</t>
  </si>
  <si>
    <t>Deutschland Projekt</t>
  </si>
  <si>
    <t>45 Mio DE-Projekt nach Bauende bestaetigt; urspruenglicher Spatenstich 29.05.2024 / damals 44 Mio Budget</t>
  </si>
  <si>
    <t>Projekt vor M4G Mai2024 beschlossen und begonnen; keine neue Investition</t>
  </si>
  <si>
    <t>Henkel 2025 GB sowie originale 2024 &amp; 2026 PM</t>
  </si>
  <si>
    <t>FY-Konzernkennzahl und 2024-2026 Projektchronologie</t>
  </si>
  <si>
    <t>BERICHTSAUDIT 51-75 | Erreicht: Quellen-/Kennzahlenpruefung, NICHT 25 komplette Unternehmens-Vollpruefungen</t>
  </si>
  <si>
    <t>Stand 22.10.2026; fehlender Investitionsbetrag bedeutet UNBEKANNT und nicht Null. Links werden als Fundstellen gefuehrt.</t>
  </si>
  <si>
    <t>FY2025 Kennzahlenstatus</t>
  </si>
  <si>
    <t>Interimsberichte 2026</t>
  </si>
  <si>
    <t>DE-Zahl nach Stichtag</t>
  </si>
  <si>
    <t>Neue unterzeichnete DE-Vertraege</t>
  </si>
  <si>
    <t>Offene Pruefluecke</t>
  </si>
  <si>
    <t>FY/IR URL</t>
  </si>
  <si>
    <t>H1/Q3 URL</t>
  </si>
  <si>
    <t>Bericht oeffentlich (teilweise) oder nicht einschlaegig; Zahlenluecke</t>
  </si>
  <si>
    <t>Zwischenbericht/IR verfuegbar; kein DE CAPEX</t>
  </si>
  <si>
    <t>NICHT beziffert</t>
  </si>
  <si>
    <t>nicht beweisbar beziffert</t>
  </si>
  <si>
    <t>Kennzahl anhand oeffentlicher Konzernquelle</t>
  </si>
  <si>
    <t>Kennzahl anhand Zwischenbericht geprueft</t>
  </si>
  <si>
    <t>3.775 Mio EUR reine Sach-/immaterielle Zahlungen</t>
  </si>
  <si>
    <t>Mehr als 6 Mrd EUR ALT vor Stichtag</t>
  </si>
  <si>
    <t>Keine abgrenzbare DE-CAPEX-Kennzahl</t>
  </si>
  <si>
    <t>Neubau schon im Maerz2025 aktiv; im Juli2026 fertig; keine publizierten Baurechnungen/Vertragsvolumina.</t>
  </si>
  <si>
    <t>Projekt 3,4 Mio; Zeitraum unklar</t>
  </si>
  <si>
    <t>EWE Bilfinger beauftragt, Wert offen</t>
  </si>
  <si>
    <t>181 Mio EUR vollzogener DE-Bestandsimmobilienkauf; kein Neuanlagenbau</t>
  </si>
  <si>
    <t>17.10.2025 Kaufvertrag, 31.12.2025 Abschluss; Bestandswerk, ausgeschlossen</t>
  </si>
  <si>
    <t>Erwerbswert nachgewiesen, aber reine Eigentumsuebertragung innerhalb Mitgliedergruppe (Fresenius #65 verkauft an FME #66)</t>
  </si>
  <si>
    <t>Projekt 45 Mio alt, Cashzeit unbekannt</t>
  </si>
  <si>
    <t>Investitions- und Berichtsprüfung | Unternehmen 76–100</t>
  </si>
  <si>
    <t>Prüfstand 22.10.2026 | 2025 Euro/USD ggf. ganzes Geschäftsjahr, NICHT ab Juli | keine Vermischung von Welt-/Deutschlandwerten</t>
  </si>
  <si>
    <t>FY 2025 Konzernberichte recherchiert; die previously noted 206 Mio EUR Cash-CAPEX wurden mangels Verifikation der Bilanzzeile entfernt. Deutscher CAPEX-Cash nicht aufgeschlüsselt.</t>
  </si>
  <si>
    <t>Konzern weltweit</t>
  </si>
  <si>
    <t>Oberkochen ca. 300 Mio gesamtes Projekt, nicht FY-Cash</t>
  </si>
  <si>
    <t>Grundsteinlegung 28.03.2023; Altprojekt, im Juli 2026 eröffnet</t>
  </si>
  <si>
    <t>300 Mio EUR tatsächlich errichteter deutscher Campus; nicht vollständig nach Stichtag neu beschlossen/bezahlt. Auftragseingänge Rüstung = Umsatz, nicht Eigen-CAPEX.</t>
  </si>
  <si>
    <t>FY+H1 Emittentenveröffentlichung, exakte FY-CAPEX-Direktzeile nicht verifiziert</t>
  </si>
  <si>
    <t>DE und international</t>
  </si>
  <si>
    <t>F&amp;E-Neubau Schwanau angekündigt; keine Projektkosten publiziert</t>
  </si>
  <si>
    <t>Gebäudeeigentümer/Projektträger prüfen; kein Erstbeschlussnachweis</t>
  </si>
  <si>
    <t>Realer Forschungsgebäude-Plan Anfang 2026; ohne Betrag und ohne geprüfte Bauzahlungen.</t>
  </si>
  <si>
    <t>Unternehmens-Projektmeldung, keine vollständigen Bilanzdaten</t>
  </si>
  <si>
    <t>Portfolioweltweit</t>
  </si>
  <si>
    <t>Fondsakquisitionen gesondert, nicht als Investitionsrealisierung</t>
  </si>
  <si>
    <t>Beteiligungs-/Anlagenkäufe von Portfoliofirmen erfordern Projektdurchschau</t>
  </si>
  <si>
    <t>Kein separater eindeutiger neuer deutscher Sachanlagenbetrag.</t>
  </si>
  <si>
    <t>Portfolioquelle, keine konsolidierte Anlagendetailbilanz</t>
  </si>
  <si>
    <t>Weltweit, Geschäftsjahr bis 30.09.2025</t>
  </si>
  <si>
    <t>Smart Power Fab Dresden rund 5.000 Mio Investitionsgesamtbudget über mehrere Jahre</t>
  </si>
  <si>
    <t>Investitionsfreigabe 16.02.2023, Baustart 2023; Großteil vor M4G veranlasst</t>
  </si>
  <si>
    <t>Werk am 02.07.2026 eröffnet; Projekt realisiert, aber Gesamtbudget ist weder Stichtags-Cash noch neue M4G-Investitionszusage.</t>
  </si>
  <si>
    <t>Original-FY und offizielle Eröffnungs-/Altplanung</t>
  </si>
  <si>
    <t>EU Portfolio</t>
  </si>
  <si>
    <t>Finanzierungs- und Portfoliobegriffe nicht mit Neubau gleichsetzen</t>
  </si>
  <si>
    <t>Vermittlung/Finanzierung kann Portfolioinvestitionen ermöglichen</t>
  </si>
  <si>
    <t>Noch keine nachgewiesene eigene neue DE-Sachinvestitionszahlung</t>
  </si>
  <si>
    <t>Unternehmens-/Portfolioinformation</t>
  </si>
  <si>
    <t>Deutschland und Ausland; FINANZIERUNG/EINNAHME</t>
  </si>
  <si>
    <t>Parsdorf neues Raketenwerk 40.000 m²; Baukosten/Zahlungen nicht publiziert</t>
  </si>
  <si>
    <t>Parsdorf-Werk schon vor Sommer 2025 geplant; 2026 Ausbau/Produktion</t>
  </si>
  <si>
    <t>Realer deutscher Fabrikstandort und geschlossene Finanzierungsrunde; keine 270 Mio CAPEX und keine 200 Mio Anlagenverpflichtung.</t>
  </si>
  <si>
    <t>Emittentenmeldungen 2026, kein öffentliches GB CAPEX</t>
  </si>
  <si>
    <t>Konzern (Deutschland, Europa, Kanada)</t>
  </si>
  <si>
    <t>Werra 2060 bestehendes Transformationsprogramm, 2025-CAPEX nicht nach Juli trennbar</t>
  </si>
  <si>
    <t>Werra 2060 vor Start entwickelt; konzernweite langfristige Sachanlage-Obligos geografisch offen</t>
  </si>
  <si>
    <t>545,8 Mio EUR Jahresinvestitionen real, aber weltweit und incl. 01.01-20.07.2025.</t>
  </si>
  <si>
    <t>Original-Jahresbericht/Konzernrechnung</t>
  </si>
  <si>
    <t>Deutschland/Welt Kredite</t>
  </si>
  <si>
    <t>Deutschland/Welt</t>
  </si>
  <si>
    <t>Ausgereichte Kredite nie als eigene Sachinvestition der KfW verbuchen</t>
  </si>
  <si>
    <t>Mögliche Finanzierung mehrerer anderer M4G-Mitglieder =&gt; Mehrfachzählung</t>
  </si>
  <si>
    <t>Bank- und Fördermittel sind Finanzierungsaktivität, nicht neue Anlageinvestition.</t>
  </si>
  <si>
    <t>KfW Geschäfts-/Finanzpublikationen</t>
  </si>
  <si>
    <t>Distribution Center Kahl am Main 2025 vor Start/um Start eröffnet, keine DE Cash-Zeile</t>
  </si>
  <si>
    <t>Distribution Center Kahl Mitte 2025 bereits in Betrieb</t>
  </si>
  <si>
    <t>2025: Konzern 395,7 Mio EUR Cash; H1/2026: 153,5 Mio EUR globaler Capex. Globaler Anlagen-Bestellobligo 41,8 Mio EUR (31.12.2025), 57,8 Mio EUR (30.06.2026); kein deutscher Anteil oder Abschlussdatum eines konkreten neuen Vertrags isolierbar.</t>
  </si>
  <si>
    <t>IFRS FY2025 und H1/2026 Bericht geprüft</t>
  </si>
  <si>
    <t>Global Fonds</t>
  </si>
  <si>
    <t>Anteilskäufe/Bestandsimmobilien keine neue Sachkapazität</t>
  </si>
  <si>
    <t>KKR mit Apollo Mitgliederschnittmenge / Doppelzählung</t>
  </si>
  <si>
    <t>Keine eigene bezahlte deutsche Neuanlage aus vorliegenden Meldungen quantifizierbar.</t>
  </si>
  <si>
    <t>Finanztransaktionsmeldungen; kein öffentliches Eigen-CAPEX-Audit</t>
  </si>
  <si>
    <t>Aldersbach Anlagenprojekt 125 Mio EUR inkl EU-Förderung; Gesamtbudget</t>
  </si>
  <si>
    <t>Spatenstich und Ankündigung 11.07.2025, 10 Tage vor M4G Start</t>
  </si>
  <si>
    <t>Wirklicher deutscher Werkbau, aber Ursprungsentscheidung vor dem Stichtag; nachträgliche Zahlungsanteile nicht getrennt.</t>
  </si>
  <si>
    <t>Offizielle FY/H1 Ergebnisreihen plus Baustart</t>
  </si>
  <si>
    <t>53% x 362=191,86 Mio EUR 2025 deutsche BILANZIERTE Investitionen, nur Näherung und GESAMTJAHR, nicht Cash</t>
  </si>
  <si>
    <t>Jahresbestand Jan–Jul 2025 nicht trennbar; viel Erhaltung statt Neubau</t>
  </si>
  <si>
    <t>53% 2025 deutsche Anlagenzugänge (ca 191,9 Mio) nachgewiesen als Rundungsnäherung; niemals auf Nach-Stichtag-Cash addieren.</t>
  </si>
  <si>
    <t>Original FY2025 mit regionaler Investitionsaufteilung</t>
  </si>
  <si>
    <t>Deutsche Werke Wetzlar; Cash für Standort nicht publiziert</t>
  </si>
  <si>
    <t>Store-/Produktentwicklung kein automatisch deutscher Maschinenkauf</t>
  </si>
  <si>
    <t>573 Mio EUR sind UMSATZ, ausdrücklich NICHT Investitionen.</t>
  </si>
  <si>
    <t>Offizielle FY-Mitteilung, kein Kapitalflussbericht</t>
  </si>
  <si>
    <t>Deutschland/USA</t>
  </si>
  <si>
    <t>Forschungs- und Partnerprogramme ohne bezifferte DE Anlagenzahlungen</t>
  </si>
  <si>
    <t>Letter of Intent ist unverbindlich; auch öffentliche Unterstützung nicht Eigen-CAPEX</t>
  </si>
  <si>
    <t>Keine nachgewiesene eigene bezifferte neue deutsche Sachanlage nach Stichtag.</t>
  </si>
  <si>
    <t>Unternehmens-/Fördermitteilungen, keine auditierte DE Investitionsrechnung</t>
  </si>
  <si>
    <t>Rastatt Hallenumbau 4.1 niedriger dreistelliger Mio EUR Betrag angekündigt Sep 2026</t>
  </si>
  <si>
    <t>Rastatt neuer 2026 Hallenumbau, Vertrags-/Zahlungsdatum und genauer Betrag unbekannt</t>
  </si>
  <si>
    <t>Neue deutsche Investitionsabsicht im niedrigen dreistelligen Mio EUR Bereich; kein bezifferter unterzeichneter Bauvertrag/Zahlungsnachweis.</t>
  </si>
  <si>
    <t>Konzerngeschäftsbericht + H1 + Hersteller PM</t>
  </si>
  <si>
    <t>DE Produktionsstandorte vorhanden, Projekte/Anzahlungen unklar</t>
  </si>
  <si>
    <t>Unklar ob neue Vorhaben seit Juli 2025</t>
  </si>
  <si>
    <t>Keine bezifferte neue eigene deutsche Sachinvestition belegbar.</t>
  </si>
  <si>
    <t>Private Unternehmensmitteilungen statt Investitions-Kapitalfluss</t>
  </si>
  <si>
    <t>Deutschland-Programm 3,2 Mrd EUR 2024 VOR Initiative angekündigt</t>
  </si>
  <si>
    <t>15.02.2024 Erstansage</t>
  </si>
  <si>
    <t>Nicht als neue M4G-Investition; unterschriebene Auftragsbeträge/2026 Cash nicht publiziert.</t>
  </si>
  <si>
    <t>Offizielle Microsoft Ankündigung</t>
  </si>
  <si>
    <t>Deutschland + USA Fort Worth im gleichen 173 Mio Betrag; keine Abgrenzung DE</t>
  </si>
  <si>
    <t>Erweiterung Produktionskapazitäten in beiden Ländern; Bestand/Neuanteil unbekannt</t>
  </si>
  <si>
    <t>H1 real 173 Mio Cash, aber Deutschland nicht quantifiziert; nicht in DE Summe.</t>
  </si>
  <si>
    <t>Emittenten-FY 2025 + H1 2026</t>
  </si>
  <si>
    <t>Global Versicherer</t>
  </si>
  <si>
    <t>Global Versicherung</t>
  </si>
  <si>
    <t>Investitionsportfolio Wertpapiere ≠ Immobilien/Produktionsneubauten</t>
  </si>
  <si>
    <t>Anlagenbestand/Vermögensumschichtung von eigenem CAPEX trennen</t>
  </si>
  <si>
    <t>Keine deutsche eigenfinanzierte reale Sachanlagen-CAPEX quantifiziert.</t>
  </si>
  <si>
    <t>Konzern-/Investorberichte</t>
  </si>
  <si>
    <t>Werkserweiterung schon 2025 vor M4G; keine Euro-Bauauszahlung publiziert</t>
  </si>
  <si>
    <t>Eröffnung Kundenzentrum 06/2025 vor Initiativbeginn</t>
  </si>
  <si>
    <t>Reale Investition historisch, Betrag/2026 nicht vorhanden; nicht 2026 addieren.</t>
  </si>
  <si>
    <t>Unternehmenschronik, kein FY Cashbericht</t>
  </si>
  <si>
    <t>Global</t>
  </si>
  <si>
    <t>Finanzierung ist keine deutsche Anlage-Auszahlung</t>
  </si>
  <si>
    <t>Angestrebtes Funding z.T. nicht endgültig eingezahlt</t>
  </si>
  <si>
    <t>Keine nachweisbare eigene deutsche neue Sachinvestition, trotz Finanzierung/Expansion.</t>
  </si>
  <si>
    <t>Unternehmensmitteilung</t>
  </si>
  <si>
    <t>Deutschland Kredit</t>
  </si>
  <si>
    <t>Finanzierung umfasst CAPEX/Ankäufe, keine ausgezahlte Anlagenrechnung</t>
  </si>
  <si>
    <t>Ursprünglicher Kredit VOR 21.07.2025, Aufstockung 2025; Projektbeginn und Zahlungsmittelverwendung offen</t>
  </si>
  <si>
    <t>Sogar die nachträgliche 400 Mio Finanzierungserhöhung ist kein unterzeichneter BAUvertrag.</t>
  </si>
  <si>
    <t>Emittent meldet beides mit genauen Daten</t>
  </si>
  <si>
    <t>Berlin, DE</t>
  </si>
  <si>
    <t>Neuer deutscher Bauvertrag vorhanden, genaues Eurovolumen nicht offengelegt</t>
  </si>
  <si>
    <t>Auftrag 07.07.2026 nach Initiativstart; Projektursprung früher möglich</t>
  </si>
  <si>
    <t>Nachgewiesener VERBINDLICHER deutscher Bauauftrag, nicht quantifizierbar in exakten Mio Euro; im offenen Vertragsregister führen.</t>
  </si>
  <si>
    <t>Auftragnehmer-Originalmeldung</t>
  </si>
  <si>
    <t>Gemeinsames 1.000 Mio EUR InvestitionsPARTNERSCHAFTSVOLUMEN, keine NVIDIA Cash-Summe</t>
  </si>
  <si>
    <t>Projekt nach Juli 2025 öffentlich präsentiert; Beginn/Bestell- und Rechnungsdatum nicht klar</t>
  </si>
  <si>
    <t>Reales in Betrieb genommenes Rechenzentrum; 1 Mrd Partnerschaft darf wegen Telekom #45 und ungeklärten Cash nicht als weiterer neuer Betrag addiert werden.</t>
  </si>
  <si>
    <t>Telekom-NVIDIA PM Nov2025 + Feb2026</t>
  </si>
  <si>
    <t>Cash GJ enthält Mar-Jul 2025 und Ausland; kein segmentierter deutscher Zeitraum</t>
  </si>
  <si>
    <t>Auslagerung/Immobilien/Forderungsportfolios statt direkter Neuanlage abzugrenzen</t>
  </si>
  <si>
    <t>217 Mio EUR echte Jahresauszahlungen, nicht Deutschland-spezifisch und Anfang 2025 vor M4G enthalten.</t>
  </si>
  <si>
    <t>Original Otto Konzern-Geschäftsbericht PDF</t>
  </si>
  <si>
    <t>BERICHTSAUDIT 76–100 | Quellen- und Kennzahlenkontrolle; KEIN lückenloser Audit sämtlicher Berichtsseiten</t>
  </si>
  <si>
    <t>Stand 22.10.2026 | Vorliegender Quellenlink oder recherchierte Jahreskennzahl bedeutet NICHT abgeschlossene Vollprüfung.</t>
  </si>
  <si>
    <t>Nachweis von Zahlen aus FY-Quelle; nicht DE-gestaffelt</t>
  </si>
  <si>
    <t>Interims-/PM-Quelle; deutscher Cashbetrag unklar</t>
  </si>
  <si>
    <t>Keine exakt abgrenzbare DE Zahlung nach 21.07.2025</t>
  </si>
  <si>
    <t>Keine neue, exakt bezifferte DE-BAUvertragssumme</t>
  </si>
  <si>
    <t>FY/IR-Quelle recherchiert; DE-CAPEX nicht beziffert</t>
  </si>
  <si>
    <t>Interimskennzahl berichtet, aber ohne Deutschland-Zahl</t>
  </si>
  <si>
    <t>KION globaler Anlagenbestellbestand 41,8 Mio, DE ungeklärt</t>
  </si>
  <si>
    <t>NTT/HOCHTIEF Berlin Vertrag, Wert mehrere hundert Mio, exakt unbekannt</t>
  </si>
  <si>
    <t>Befund</t>
  </si>
  <si>
    <t>Wert / Beispiel</t>
  </si>
  <si>
    <t>Was ist wissenschaftlich nachgewiesen?</t>
  </si>
  <si>
    <t>Was darf NICHT addiert werden?</t>
  </si>
  <si>
    <t>NEU unterzeichneter Bauauftrag, exakt EUR OFFEN</t>
  </si>
  <si>
    <t>NTT Global Data Centers Berlin: mehrere hundert Mio EUR; 36 MW</t>
  </si>
  <si>
    <t>HOCHTIEF erhält 07.07.2026 bindenden Bauauftrag nach Stichtag</t>
  </si>
  <si>
    <t>Kein erfundener Mindest-/Durchschnittswert; Originalvertrag nicht öffentlich</t>
  </si>
  <si>
    <t>REAL investierte Altprojekte</t>
  </si>
  <si>
    <t>Infineon Dresden 5 Mrd EUR, HENSOLDT Oberkochen ca. 300 Mio EUR</t>
  </si>
  <si>
    <t>Fertigstellung/Inbetriebnahme 2026 dokumentiert</t>
  </si>
  <si>
    <t>Erstentscheidung/-bau 2023; nicht als neue M4G-Entscheidung; kein ganzes Budget als Post-2025 Cash</t>
  </si>
  <si>
    <t>Reales gemeinsames Projekt, Doppelzählung</t>
  </si>
  <si>
    <t>Telekom + NVIDIA 1 Mrd EUR Industrial AI Cloud</t>
  </si>
  <si>
    <t>Tatsächlich in Betrieb 04.02.2026</t>
  </si>
  <si>
    <t>Keine separate NVIDIA-Cashsumme; Telekom #45 bereits im Cashregister erfasst</t>
  </si>
  <si>
    <t>Neue deutsche Planangabe, kein Zahlungs-/Vertragsnachweis</t>
  </si>
  <si>
    <t>Mercedes-Benz Rastatt niedriger dreistelliger Mio Bereich</t>
  </si>
  <si>
    <t>Umbaumaßnahme in 2026 angekündigt</t>
  </si>
  <si>
    <t>Kein exakter Vertragspreis, kein nachgewiesener Cash-Eurobetrag</t>
  </si>
  <si>
    <t>Buchmäßiger deutscher FY2025 Indikator</t>
  </si>
  <si>
    <t>LANXESS 53% x 362 Mio = ca 191,86 Mio EUR</t>
  </si>
  <si>
    <t>Das Geschäftsjahr enthält bereits deutsche Anlagenzugänge</t>
  </si>
  <si>
    <t>53% gerundet; keine Cash-Zahl für 21.07.2025-22.10.2026</t>
  </si>
  <si>
    <t>Finanzierung statt Sachanlage</t>
  </si>
  <si>
    <t>NeXtWind +400 Mio EUR Kreditaufstockung nach 21.7.2025; 1,4 Mrd Kredit davor</t>
  </si>
  <si>
    <t>Unterzeichnete Finanzierungsverträge</t>
  </si>
  <si>
    <t>Weder gebaute Kapazität noch Baustellenvertrag</t>
  </si>
  <si>
    <t>Keine Euro-Erhöhung ohne Primärbeleg</t>
  </si>
  <si>
    <t>Cash 8.650 Mio; bilanziert 2.984 Mio; exakt unterschriebene deutsche Anlagenverträge 2.000 Mio</t>
  </si>
  <si>
    <t>Die Null bezieht sich NUR auf zusätzliche exakt quantifizierbare belegte Werte der T4, nicht auf reale Null-Investitionen</t>
  </si>
  <si>
    <t>Neue konzernweite Anlagen-Bestellverpflichtung</t>
  </si>
  <si>
    <t>KION 57,8 Mio EUR (30.06.2026), 41,8 Mio EUR (31.12.2025)</t>
  </si>
  <si>
    <t>IFRS-Halbjahresbericht H1 2026</t>
  </si>
  <si>
    <t>Anlagenverpflichtungen weltweit, Deutschland-Anteil und neue Vertragsunterzeichnung unklar; keine Addition</t>
  </si>
  <si>
    <t>Investitions- und Berichtspruefung | Unternehmen 101-125</t>
  </si>
  <si>
    <t>Stand 22.10.2026 | Alle Zahlen nach geographischem und zeitlichem Nachweis getrennt; Projektbudgets NICHT mit Zahlungen oder Vertraegen summieren.</t>
  </si>
  <si>
    <t>Deutschland/international</t>
  </si>
  <si>
    <t>Finanzierung nicht DE-CAPEX</t>
  </si>
  <si>
    <t>Keine deutsche Auszahlungsrechnung</t>
  </si>
  <si>
    <t>Jan. 2026 Finanzierung, kein Sachanlageerwerb belegt</t>
  </si>
  <si>
    <t>Weltweit / Fonds</t>
  </si>
  <si>
    <t>Ausschluss: Fondserwerbe sind Kapitalanlagen</t>
  </si>
  <si>
    <t>Beteiligungen/Bauprojekte der Portfoliofirmen nicht einzeln zurechenbar</t>
  </si>
  <si>
    <t>DE / Ausland</t>
  </si>
  <si>
    <t>Privat</t>
  </si>
  <si>
    <t>Private GmbH/SE Datenluecke; aeltere Registerzahlen kein 2025 Ersatz</t>
  </si>
  <si>
    <t>Neuentscheidungen nicht belegbar</t>
  </si>
  <si>
    <t>Globales Portfolio</t>
  </si>
  <si>
    <t>Beteiligungszahlungen gesondert</t>
  </si>
  <si>
    <t>Private Equity und Beratergesellschaft nicht mit Portfoliowerken gleichsetzen</t>
  </si>
  <si>
    <t>DE/international</t>
  </si>
  <si>
    <t>Miet- und Softwareaufwand nicht automatisch investive Auszahlungen</t>
  </si>
  <si>
    <t>Keine datierte neue Anlagenbestellung publiziert</t>
  </si>
  <si>
    <t>Pirelli global</t>
  </si>
  <si>
    <t>Breuberg Produktions- und F&amp;E Standort, keine 2025 DE Zahl</t>
  </si>
  <si>
    <t>Recycling-Partnerschaft im Juli 2026 ist kein bezifferter Bauvertrag</t>
  </si>
  <si>
    <t>DE/Schweiz/UK</t>
  </si>
  <si>
    <t>DE / Ausland Kapital</t>
  </si>
  <si>
    <t>411 Mio nicht als Cash-CAPEX werten</t>
  </si>
  <si>
    <t>2026 MoU RWE/Bayern/IPF, kein verifizierter bezifferter Bauvertrag</t>
  </si>
  <si>
    <t>US-GAAP H1/2026 Cash-Kapitalauszahlungen: 89,813 Mio USD Sachanlagen + 2,034 Mio USD immaterielle Werte = 91,847 Mio USD; weltweit, kein DE Anteil.</t>
  </si>
  <si>
    <t>Global USD</t>
  </si>
  <si>
    <t>Keine Aufschluesselung Hilden/Germany</t>
  </si>
  <si>
    <t>Investitionsreihen stehen vor und nach M4G, Segment DE fehlt</t>
  </si>
  <si>
    <t>Umsatz/Auftragseingang nicht als eigenes CAPEX werten</t>
  </si>
  <si>
    <t>14.01.2026 neue RENK-M4G-Zusage bis zu 325 Mio EUR bis 2028</t>
  </si>
  <si>
    <t>Europa gesamt</t>
  </si>
  <si>
    <t>Geschaeftsjahr 2025 teils vor Initiativbeginn, Deutschlandteil nicht beziffert</t>
  </si>
  <si>
    <t>Laufendes Filial-/Logistiknetz vor 21.07.2025</t>
  </si>
  <si>
    <t>Unterluess fast 500 Mio EUR real errichtete Fertigung, mehrjaehrig</t>
  </si>
  <si>
    <t>Werk Unterluess Feb. 2024 Spatenstich, Sept. 2025 Eroeffnung</t>
  </si>
  <si>
    <t>Deutschland, Jan-Dez 2025</t>
  </si>
  <si>
    <t>DE, Altprojekt</t>
  </si>
  <si>
    <t>GANZES Jahr 2025 inklusive Januar bis 20. Juli; keine Zahlungsdetailreihe</t>
  </si>
  <si>
    <t>Penzberg Produktionszentrum ueber 600 Mio EUR bereits 2024 begonnen</t>
  </si>
  <si>
    <t>DE Vorhaben</t>
  </si>
  <si>
    <t>Budget kein beauftragter oder realisierter Bausaldo</t>
  </si>
  <si>
    <t>Projekt langjaehrig bereits vor M4G entwickelt</t>
  </si>
  <si>
    <t>Nettoinvestitionen inkl Finanzanlagen und Zukaeufe nicht DE Sach-CAPEX</t>
  </si>
  <si>
    <t>Proxima Kooperation 2026 nicht Bauvertrag; Amprion-Kapitalanteil Beteiligung</t>
  </si>
  <si>
    <t>DE / international</t>
  </si>
  <si>
    <t>Projektbudget nicht 2025 Ist Investitionen</t>
  </si>
  <si>
    <t>Offenbach Werksbau startete schon 2023</t>
  </si>
  <si>
    <t>Technik, Software und Akquisitionen nicht mit deutscher Produktionsfabrik gleichsetzen</t>
  </si>
  <si>
    <t>Kein datierter und quantifizierter DE-Anlagenvertrag</t>
  </si>
  <si>
    <t>Weltweit / Europa</t>
  </si>
  <si>
    <t>189 Mio EUR bindende Sachanlagen-Bestellungen Ende 2025 weltweit</t>
  </si>
  <si>
    <t>Alte und neue Werke in Europa; Deutschland nirgends abgetrennt</t>
  </si>
  <si>
    <t>Deutschland u.a.</t>
  </si>
  <si>
    <t>30 Mio Projektvolumen, nicht FY-Zahlungen oder exakter Einzelvertrag</t>
  </si>
  <si>
    <t>Baustart Ende 2025, fruehere Projektgenehmigung ungeprueft</t>
  </si>
  <si>
    <t>EU Logistik</t>
  </si>
  <si>
    <t>EU</t>
  </si>
  <si>
    <t>Beteiligungskauf oder Speditionsgeschaeft kein eigener Fabrikbau</t>
  </si>
  <si>
    <t>Keine datierte verbindliche deutsche Anlagenbestellung ermittelt</t>
  </si>
  <si>
    <t>Konzerngruppe mit deutschem Schwerpunkt</t>
  </si>
  <si>
    <t>Saarland, Gruppenstruktur</t>
  </si>
  <si>
    <t>Tochterabschlusswerte nicht addieren; Umfang/Deutschlandanteile ueberlappen</t>
  </si>
  <si>
    <t>Power4Steel 2022 begonnen; 1,7 Mrd EUR Finanzierung vom Sep 2025 ist keine Bauzahlung</t>
  </si>
  <si>
    <t>Siemens Amberg rund 200 Mio, Frankfurt/Offenbach 300 Mio getrennte neue Budgets</t>
  </si>
  <si>
    <t>Amberg 04.03.2026, Frankfurt/Offenbach 01.07.2026 bekannt, Bau ab Juli</t>
  </si>
  <si>
    <t>Neue deutsche Siemens-Standortbudgets von zusammen rund 500 Mio EUR, aber nicht nachgewiesen gezahlt oder vollstaendig vertraglich fixiert. Amberg laut Siemens ZUSÄTZLICH zu den M4G-Zusagen; weder als bereits realisierte M4G-Summe noch als Vertragswert addieren.</t>
  </si>
  <si>
    <t>Nuernberg 220 Mio EUR Trafo-Erweiterung ab 05.09.2025</t>
  </si>
  <si>
    <t>220 Mio Projekt Grundstein Sept2025; 90 Mio Konverteranlage vorab 2024 angekuendigt</t>
  </si>
  <si>
    <t>Kemnath ca 70 Mio EUR neue Fertigungshalle, Spatenstich Jul2026</t>
  </si>
  <si>
    <t>Kemnath Projekt real im Bau; Forchheim Fabrik 2023 begonnen / Altprojekt</t>
  </si>
  <si>
    <t>Weltweit / DE Flotte</t>
  </si>
  <si>
    <t>Deutschland H1</t>
  </si>
  <si>
    <t>Deutsche Mietfahrzeug-Bestandszugaenge weder End-Cash noch Netto-Neubau</t>
  </si>
  <si>
    <t>Bestehender Flotten-Erneuerungszyklus; nicht als neues M4G-Projekt</t>
  </si>
  <si>
    <t>Reales Bauprojekt, aber kein Betrag fuer bereits bezahlte Bauleistung</t>
  </si>
  <si>
    <t>Darmstadt Neubau seit Okt2026, Erstentscheid nicht publiziert</t>
  </si>
  <si>
    <t>BERICHTSAUDIT 101-125 | Berichtsauswertung, Evidenz und Pruefluecken</t>
  </si>
  <si>
    <t>Jahresbericht-URL bedeutet nicht: jede Seite des Abschlusses geprueft. Bei privaten Unternehmen bestehen Publikationsluecken.</t>
  </si>
  <si>
    <t>FY/IR-Quelle gesucht; keine genau abgegrenzte DE Cash-Zeile</t>
  </si>
  <si>
    <t>Interims-/Projektmeldung; eigene DE-CAPEX-Zeile offen</t>
  </si>
  <si>
    <t>Keine exakt zwischen 21.07.2025 und 22.10.2026 bezifferte DE Cash-Zeile</t>
  </si>
  <si>
    <t>Kein DE-Bauvertrag mit einzeln veroeffentlichtem exaktem Vertragswert</t>
  </si>
  <si>
    <t>Original 2025-FY/IR mit CAPEX-Zahl; keine DE Zeitzuordnung</t>
  </si>
  <si>
    <t>Q/H1 2026 Bericht/IR vorliegend; DE Anteil nicht getrennt</t>
  </si>
  <si>
    <t>BILANZ-DE-Anlagenzugaenge 26,8 Mio EUR (exklusive Flotte)</t>
  </si>
  <si>
    <t>Eurobetrag / Zeitraum</t>
  </si>
  <si>
    <t>Bewertungsstufe</t>
  </si>
  <si>
    <t>Warum nicht einfach addieren?</t>
  </si>
  <si>
    <t>Originalbeleg</t>
  </si>
  <si>
    <t>T5: bilanzierte deutsche Nicht-Flotten-Anlagen</t>
  </si>
  <si>
    <t>SIXT 26,8 Mio EUR, H1 2026</t>
  </si>
  <si>
    <t>DE-Anlagenzugang, inklusive IFRS16</t>
  </si>
  <si>
    <t>Nicht Cash; Flotte ausgeschlossen; kein M4G Zusatznachweis</t>
  </si>
  <si>
    <t>T5: deutsche Mietfahrzeuge gesondert</t>
  </si>
  <si>
    <t>SIXT 1.196,1 Mio EUR, H1 2026</t>
  </si>
  <si>
    <t>Gebuchte Fahrzeugzugänge</t>
  </si>
  <si>
    <t>Flottenumschlag, nicht neue produktive Bauten; NICHT zur Anlagenklasse addieren</t>
  </si>
  <si>
    <t>Deutschland FY2025 reale Investitionen</t>
  </si>
  <si>
    <t>Roche 719 Mio EUR Gesamtjahr 2025</t>
  </si>
  <si>
    <t>Reale deutsche Standortinvestitionen</t>
  </si>
  <si>
    <t>Januar bis 20 Juli vor Initiative; exakter Post-Stichtag Anteil unbekannt</t>
  </si>
  <si>
    <t>Neue Siemens Standortbudgets 2026</t>
  </si>
  <si>
    <t>Amberg 200 + Frankfurt/Offenbach 300 Mio EUR</t>
  </si>
  <si>
    <t>Neue Projekte, teils Baubeginn</t>
  </si>
  <si>
    <t>Siemens bezeichnet Amberg ausdruecklich als ueber bisherige Made-for-Germany-Zusagen hinausgehend; keine Cash-/Vertragssumme. Frankfurt/Offenbach gesondert.</t>
  </si>
  <si>
    <t>Nürnberg Siemens Energy 2025</t>
  </si>
  <si>
    <t>220 Mio EUR, Grundsteinlegung Sep2025</t>
  </si>
  <si>
    <t>Real im Bau, Budget</t>
  </si>
  <si>
    <t>Kein bezahlter Post Juli Betrag oder Vertragspreis dokumentiert</t>
  </si>
  <si>
    <t>70 Mio EUR, Grundsteinlegung Juli 2026</t>
  </si>
  <si>
    <t>Neubau, Projektbudget</t>
  </si>
  <si>
    <t>Keine bezifferte Bauvertrags-/Cash-Bestätigung</t>
  </si>
  <si>
    <t>RENK Sonderfall M4G Zusage</t>
  </si>
  <si>
    <t>bis 325 Mio EUR bis 2028</t>
  </si>
  <si>
    <t>M4G Beitrittsversprechen Januar 2026</t>
  </si>
  <si>
    <t>Kein realisierter oder vertraglich gesicherter Anlagen-Eurobetrag</t>
  </si>
  <si>
    <t>Schaeffler weltweit</t>
  </si>
  <si>
    <t>974 Mio EUR FY2025 Cash + 189 Mio EUR weltweite Bindungen</t>
  </si>
  <si>
    <t>Originalkonzernabschluss</t>
  </si>
  <si>
    <t>Deutschland-Anteil der Cash-Auszahlung / Vertragsabschluesse unklar</t>
  </si>
  <si>
    <t>SHS Power4Steel</t>
  </si>
  <si>
    <t>1,7 Mrd EUR Darlehensfinanzierung 10.09.2025</t>
  </si>
  <si>
    <t>Verbindliche Finanzierung</t>
  </si>
  <si>
    <t>Finanzierungsvertrag != Vertrag fuer neue Maschinen/DE Neubau, Projekt alt</t>
  </si>
  <si>
    <t>411 Mio EUR Finanzierung Juli2026</t>
  </si>
  <si>
    <t>Kapitalaufnahme</t>
  </si>
  <si>
    <t>Finanzierung nicht bereits investierte deutsche Sachanlagen</t>
  </si>
  <si>
    <t>SCHWENK Allmendingen</t>
  </si>
  <si>
    <t>30 Mio EUR Silo-Gesamtbudget</t>
  </si>
  <si>
    <t>Projekt im Bau ab Ende2025</t>
  </si>
  <si>
    <t>Ausgezahltes Geld und unterschriebene Einzelbaubetraege nicht publiziert</t>
  </si>
  <si>
    <t>Investitions- und Berichtsprüfung | Unternehmen 126–147 | ABSCHLUSS</t>
  </si>
  <si>
    <t>Stichtag 22.10.2026 · Tranche 6 (22 Firmen) · EUR Mio · CASH≠BILANZ≠VERTRAG · Altprojekte und Finanzierung strikt ausgeschlossen.</t>
  </si>
  <si>
    <t>2025-Konzernabschluss-/IR-Quelle ermittelt; weltweit konsolidierte Investitionen, deutsches Opel-Cash nicht isoliert.</t>
  </si>
  <si>
    <t>nicht isoliert</t>
  </si>
  <si>
    <t>8.6.2026: Opel/Stellantis nennt &gt;1 Mrd. EUR Deutschland-Investitionsprogramm bis 2030; neue Astra-Generation Rüsselsheim. Keine einzelnen 2026-IST-Beträge.</t>
  </si>
  <si>
    <t>Fabrik-Cashflows der deutschen Rechtsträger, Einzelaufträge und Datierung fehlen.</t>
  </si>
  <si>
    <t>grEEn-campus Baugenehmigung VGP am 02.07.2025 vor Initiative; Spatenstich Sept. 2025; Richtfest 02.09.2026. Vermieter-/Projektentwickler-Investition nicht ohne Nachweis Stellantis zurechnen.</t>
  </si>
  <si>
    <t>Stellantis/Opel nennt &gt;1 Mrd. EUR DE-Vorhaben bis 2030 (Plan-/Projektgesamtwert, KEIN belegter Cash-/Auftragsbetrag nach 21.07.2025). grEEn-campus sichtbarer Baufortschritt, exakter eigener Stellantis-CAPEX nicht offengelegt.</t>
  </si>
  <si>
    <t>IR-Quellenpfad; noch kein Seitenvoll-Audit.</t>
  </si>
  <si>
    <t>Privates Wasserstofftechnik-Unternehmen; testierter Gesamtabschluss 2025 nicht frei nachgewiesen.</t>
  </si>
  <si>
    <t>200 Mio € Aval-Finanzierungsrahmen schon Januar 2025; keine neue Eigeninvestition in Sachanlagen.</t>
  </si>
  <si>
    <t>Firmenmeldungen, kein vergleichbarer geprüfter FY/H1-Abschluss.</t>
  </si>
  <si>
    <t>FY2025-/IR-Portal vorhanden; vollständige geographische Anlagen-Cash-Kennzahl nicht nachgewiesen.</t>
  </si>
  <si>
    <t>Spatenstich 21.05.2026: 25 Mio € Budget für zweite Bauphase Logistikzentrum Holzminden; Eröffnung Ausbildungszentrum 19.10.2026: 1,7 Mio €.</t>
  </si>
  <si>
    <t>Original-Pressemitteilungen 2026; FY-IR-Zugang, kein vollständiger Berichtsaudit.</t>
  </si>
  <si>
    <t>Private Fintech-Gruppe; FY2025 geprüfter Anlagen-Kapitalfluss für Deutschland nicht publiziert.</t>
  </si>
  <si>
    <t>Keine öffentlich vorliegende 2026-Halbjahres- oder Q3-CAPEX-Gebietskennzahl.</t>
  </si>
  <si>
    <t>Unternehmenswebseite, fehlender Abschluss.</t>
  </si>
  <si>
    <t>Geschäftsbericht 2025 über IR; softwaregetriebene Firmenübernahmen keine Sachanlagen-Auszahlungen.</t>
  </si>
  <si>
    <t>H1/Q2 2026 veröffentlicht; Erneuerung von Kreditlinien/Firmenkauf nicht Anlagen-CAPEX.</t>
  </si>
  <si>
    <t>FY2025-/Q2 2026 Original-IR, Volltextkontrolle offen.</t>
  </si>
  <si>
    <t>Geschäftsbericht 2025 der DE Holding: CapEx 964 Mio € in Deutschland für das volle Kalenderjahr; NICHT ab 21. Juli isoliert.</t>
  </si>
  <si>
    <t>Telefónica SA Q2/2026, Tabelle P5: Segment DE H1/26 CapEx 349 Mio €, Q2 181 Mio €; bilanziell, nicht Auszahlungsrechnung.</t>
  </si>
  <si>
    <t>Volles GJ2025, nicht 21.07.-31.12. isoliert</t>
  </si>
  <si>
    <t>Original geprüfter Jahresbericht &amp; Q2 PDF (Tabellenstelle) quellenbasiert, kein vollständiger Zeilen-Audit.</t>
  </si>
  <si>
    <t>Staatsfonds/Jahresbericht: Kapitalanlage-Portfolio; FY endet abweichend vom Kalenderjahr.</t>
  </si>
  <si>
    <t>2026 Net Portfolio Value und S$ Beteiligungskäufe global; keine eigenen deutschen Sachinvestitionen nachgewiesen.</t>
  </si>
  <si>
    <t>Temasek Originalbericht; kein vollständiges Portfolio-Fabrik-Cashbuch.</t>
  </si>
  <si>
    <t>TenneT Germany Emittentenbilanz GJ2025 HGB-Investitionen exakt 10.047 Mio €; volles Kalenderjahr.</t>
  </si>
  <si>
    <t>Emittentenmeldung 07.08.2026: TenneT Germany HGB-Investitionen H1 2026 = rund 4.100 Mio €; DE-Netz.</t>
  </si>
  <si>
    <t>Originäre Emittentenbilanz-Meldungen 2025 + H1 2026; Kapitalkonten nicht öffentlich.</t>
  </si>
  <si>
    <t>Privates BESS-Startup; kein öffentlicher geprüfter Jahres-CAPEX 2025 gefunden.</t>
  </si>
  <si>
    <t>26.01.2026: 60 Mio € BESICHERTE Finanzierung von 9 BESS-Projekten Deutschland, 100 Mio optionale Akkordeonlinie; 8 in Bau, 1 in Betrieb; EPC vorhanden, *Vertragswerte unbekannt*.</t>
  </si>
  <si>
    <t>Originalunternehmensmeldung; genaue Projektkassen fehlen.</t>
  </si>
  <si>
    <t>Privates Raumfahrtunternehmen; weltweite Finanzierung, keine veröffentlichte deutsche Sachanlagen-Kapitalflussrechnung.</t>
  </si>
  <si>
    <t>September 2026 $450 Mio Finanzierungsrunde; ESA-Dienstleistungsvertrag 760 Mio € (davon 450 Mio € Option).</t>
  </si>
  <si>
    <t>Eigenes Sachanlagen-Budget, deutscher tatsächlicher cash capex und Auftrag zum eigenen Anlagenbau fehlen.</t>
  </si>
  <si>
    <t>ESA-Servicevertrag 10.09.2026: EUR 310 Mio Demo-Mission, EUR 450 Mio optionale Folgemissionen. Einnahmenseitiger Vertrag, keine selbstfinanzierte deutsche Anlage; vertragliche Bindung nicht mit Investitionsverpflichtung verwechseln.</t>
  </si>
  <si>
    <t>ESA und Unternehmen Originalquellen; keine Projektcashbuchdaten.</t>
  </si>
  <si>
    <t>Private Beteiligungs-/Immobilienholding; öffentlicher FY2025 Deutschland-Anlagenspiegel nicht ermittelt.</t>
  </si>
  <si>
    <t>Keine vergleichbare offengelegte Q2/Q3-2026 deutsche Cash-CAPEX-Zeile.</t>
  </si>
  <si>
    <t>Website / Geschäftsfelder, private Offenlegungslücke.</t>
  </si>
  <si>
    <t>Geschäftsberichte 2024/25 2025/26 unter IR; Kalender-/abweichendes Geschäftsjahr und DE-Cash gesondert nicht isoliert.</t>
  </si>
  <si>
    <t>Direktreduktionsanlage Duisburg: Auftrag an SMS Group &gt;1,8 Mrd € bereits **1.3.2023** rechtsverbindlich vergeben.</t>
  </si>
  <si>
    <t>Originalprojektvertrag 2023; FY25/Q3-IR-Finanzberichte nicht vollständig auf Standort-Cash geprüft.</t>
  </si>
  <si>
    <t>Unternehmens-IR mit Konzern-FY2025; globale Herstellung/Vermarktung, regionales CAPEX nicht festgestellt.</t>
  </si>
  <si>
    <t>Q2/H1 2026 über IR-Portal; Cash-Buchwerte nicht nach deutschem Standort isoliert.</t>
  </si>
  <si>
    <t>IR-Berichte zugänglich; Einzelanlagenposten ungeprüft.</t>
  </si>
  <si>
    <t>FY 2024/25 und 2025/26 durch Geschäftsberichtsportal; kein kalendergleiches 2025-Anlagen-Cash für DE.</t>
  </si>
  <si>
    <t>Geschäftsjahr 2025/26 (Juli25–Juni26): weltweite Investitionen 112 Mio € laut Bilanzpresseberichterstattung; deutscher Anteil offen.</t>
  </si>
  <si>
    <t>weltweit / mehrere Länder</t>
  </si>
  <si>
    <t>Original FY 2025/26 Bericht und Pressekonferenz auf Firmenwebseite; 112-Mio-Kennwert sekundär genannt, exakte Berichtsfundstelle noch offen.</t>
  </si>
  <si>
    <t>United Internet Konzern FY2025 Cash-CAPEX 730,8 Mio € weltweit; in 2025 wurde 1&amp;1 Versatel zum 1&amp;1 Segment verschoben.</t>
  </si>
  <si>
    <t>weltweit / Konzern</t>
  </si>
  <si>
    <t>H1/2026 Konzern Cash-CAPEX 283,6 Mio €, davon 1&amp;1 Tochter 220,0 Mio; Vollbetrag nicht ausschließlich Deutschland.</t>
  </si>
  <si>
    <t>FY2025 Originalabschluss &amp; H1/2026 Emittentenmeldung, geografisch unvollständig.</t>
  </si>
  <si>
    <t>Vantage FY25 endet März2025; Netz-/Tower-Ausbau bekannt vor Initiative.</t>
  </si>
  <si>
    <t>Geschäftsjahr 2025/26 (Apr25–März26): 424 deutsche neue Makrostandorte (laut Jahresbericht); Euro-CapEx Deutschland nicht zeilenweise isoliert.</t>
  </si>
  <si>
    <t>Anlagen-/Jahresbericht teilweise indexiert (Drittspiegel), nicht Originallink und Vollseitenpruefung.</t>
  </si>
  <si>
    <t>Private Generations Group, öffentlich kein einheitlicher FY2025 DE-Sachinvestitions-Cashbericht.</t>
  </si>
  <si>
    <t>29.09.2026: VGG erwirbt Minderheit an VENIOS. 22.10.2026: FC Bayern AG Kapitalerhöhung, geplante Minderheitsbeteiligung knapp 6,7%; Registereintrag noch ausstehend.</t>
  </si>
  <si>
    <t>Kontrollierte Eigenanlagen der juristischen Einheit und Nachweis DE-Auszahlungen fehlen.</t>
  </si>
  <si>
    <t>Direkte Gesellschaftsbeteiligungen, einschliesslich noch nicht registerwirksamer FC-Bayern-Kapitalerhöhung, getrennt von neuen betrieblichen Sachanlagen. Unbestätigte Pressewerte nicht verbuchen.</t>
  </si>
  <si>
    <t>VENIOS Minderheitserwerb (Betrag nicht offengelegt) und angekündigter FC Bayern Einstieg (Betrag in Primärquelle nicht genannt). Keine eigener deutscher Industrieanlagen-CASH.</t>
  </si>
  <si>
    <t>Gruppenwebseite und Beteiligungsstruktur; Berichtslücke.</t>
  </si>
  <si>
    <t>Vodafone FY26 endet 31.03.2026 und beginnt 01.04.2025; weder FY26 noch H1 FY26 ist rein Post-M4G.</t>
  </si>
  <si>
    <t>Deutschland Capital Additions FY26 2.496 Mio €, H1FY26 Apr–Sep25 971 Mio €; H2FY26 Okt25–März26 = **1.525 Mio €**.</t>
  </si>
  <si>
    <t>Original Vodafone FY26 PDF P8, ursprüngl. H1-Emittentenmeldung RNS; Formel 2496-971.</t>
  </si>
  <si>
    <t>Volkswagen GJ2025 Konzernberichte abrufbar, im 2025er Konzernwert sind internationale Werke und Beteiligungen.</t>
  </si>
  <si>
    <t>2026 H1 Konzern-Finanzkennzahlen, Anlagen-CapEx nach deutschen Betrieben nicht isoliert.</t>
  </si>
  <si>
    <t>Jahres- und 2026-H1 Finanzkennzahlen der Gesellschaft, kein Seitenvoll-Audit aller Werke.</t>
  </si>
  <si>
    <t>2025 Konzern-Gesamtjahr: Modernisierung/Bestand + Neubau to hold 1.161,5 Mio €, Konzern inkl. DE/SE/AT, keine gesamte DE-Menge.</t>
  </si>
  <si>
    <t>H1 2026: 441,4 Mio € Modernisierung/Bestand +112,2 Mio € Neubau to hold =553,6 Mio €, DE+SE+AT; 379,6 Mio € Instandhaltung separat.</t>
  </si>
  <si>
    <t>Original online Konzern-Halbjahresbericht, geografische CapEx-Aufteilung offen.</t>
  </si>
  <si>
    <t>FY2025 Konzerninvestitionen ca. 222,5 Mio € global, Geschäftsbericht-/Emittentenangaben; 2025 inkludiert vor M4G.</t>
  </si>
  <si>
    <t>Q2/2026 Konzern-CapEx 54,7 Mio € (Q2 isoliert), europäische/logistische IT/Plattform, nicht deutsches Segment.</t>
  </si>
  <si>
    <t>FY2025-/2026-Q2 Original-IR-Quelle; Nicht-DE-Teile offen.</t>
  </si>
  <si>
    <t>2025 Original-Ergebnisbericht: Beitragseinnahmen und Betriebsgewinn, nicht CAPEX.</t>
  </si>
  <si>
    <t>2026 deutsche Eigentums-/Immobilien-Anlageninvestitionen nicht separat dokumentiert.</t>
  </si>
  <si>
    <t>Firmen-Presseergebnis 2025; keine vollständige H1-2026 DE Anlagen-Cash-Rechnung.</t>
  </si>
  <si>
    <t>BERICHTSAUDIT 126–147 | Quellenstufe und offen ausgewiesene Prüfungslücken</t>
  </si>
  <si>
    <t>Prüfbarkeit öffentlicher Angaben bis 22.10.2026; Original-IR-Quelle bedeutet KEIN vollständig durchgeführter Vollseiten-Audit.</t>
  </si>
  <si>
    <t>Originalquelle/IR recherchiert; nicht vollständig isoliert / bei privat öffentlich fehlend</t>
  </si>
  <si>
    <t>Interims-/Projektstand recherchiert; DE-Cash offen</t>
  </si>
  <si>
    <t>Kein projekt- und periodenrein ausgewiesener deutscher CASH-Abfluss mit M4G-Neuheitsbeleg</t>
  </si>
  <si>
    <t>Kein bezifferter, nach 21.07.2025 unterzeichneter eigener deutscher Anlagenvertrag</t>
  </si>
  <si>
    <t>Opel-Plankapital &gt;1 Mrd. bis 2030 und grEEn-campus gebaut mit VGP; bezahlter Anteil und Altentscheid nicht isoliert.</t>
  </si>
  <si>
    <t>2025 DE-Anlagen-Kennzahl vorhanden; volle 12 Monate</t>
  </si>
  <si>
    <t>2026 H1 Deutschland-Buchwerte belegt, nicht Cash</t>
  </si>
  <si>
    <t>Konzern-CapEx oder Projektmeldung; kein isolierter deutscher Cashbetrag</t>
  </si>
  <si>
    <t>2025 Welt/Konzern-Kennzahl; kein DE-Cashsplit</t>
  </si>
  <si>
    <t>Veröffentlichte Beteiligung VENIOS und FC Bayern, ohne offiziell bezifferte Euro-Transaktion; Eigenanlagen und Registrierung nicht belegt.</t>
  </si>
  <si>
    <t>Neue Befunde Schlussgruppe 126–147 | Streng getrennte Evidenzarten</t>
  </si>
  <si>
    <t>T6: zusätzliche deutsche HGB-Investitionen</t>
  </si>
  <si>
    <t>TenneT +4.100,0 Mio €, H1/2026</t>
  </si>
  <si>
    <t>DE, HGB/BILANZ_DE</t>
  </si>
  <si>
    <t>Alt-Netzausbau; NICHT Kassenabfluss/zusätzlicher neuer M4G-Beschluss</t>
  </si>
  <si>
    <t>T6: Capital Additions Deutschland</t>
  </si>
  <si>
    <t>Vodafone +1.525,0 Mio €, Okt25–März26</t>
  </si>
  <si>
    <t>DE, BILANZ_DE, 2496−971</t>
  </si>
  <si>
    <t>Nicht Cash; Vorbestehendes Netz und mögliche Vantage-Überlappung</t>
  </si>
  <si>
    <t>T6: deutscher CapEx Telekommunikation</t>
  </si>
  <si>
    <t>Telefónica +349,0 Mio €, H1/2026</t>
  </si>
  <si>
    <t>DE, BILANZ_DE</t>
  </si>
  <si>
    <t>Aus Konzern-SEGMENT Tabelle; nicht gebuchte Bankzahlung</t>
  </si>
  <si>
    <t>FINANZIERUNG ≠ INVESTITION</t>
  </si>
  <si>
    <t>terralayr 60 Mio € Darlehensschluss; +100 Mio Option</t>
  </si>
  <si>
    <t>FINANZIERUNG, nicht IST-Anlagen</t>
  </si>
  <si>
    <t>9 Batteriespeicherprojekte; EPC-Verträge ohne öffentlich exakten Kaufpreis</t>
  </si>
  <si>
    <t>Echter Baubeginn, Budget statt Cash</t>
  </si>
  <si>
    <t>Symrise Holzminden ca. 25 Mio € (Mai26)</t>
  </si>
  <si>
    <t>DE, Baustart, kein Cash</t>
  </si>
  <si>
    <t>Baupreise/Zahlungen nicht öffentlich nachgewiesen, Neuentscheidung unklar</t>
  </si>
  <si>
    <t>Echte Eröffnung eines deutschen Bauvorhabens</t>
  </si>
  <si>
    <t>Symrise Ausbildungszentrum 1,7 Mio € (Okt26)</t>
  </si>
  <si>
    <t>DE, fertiggestellt (ALT-Projekt)</t>
  </si>
  <si>
    <t>Entscheidung 2022; keine Cash/Anlagen-Bilanzzuordnung nach M4G</t>
  </si>
  <si>
    <t>Kundenvertrag statt deutsche eigene Investition</t>
  </si>
  <si>
    <t>ESA–Exploration Company: 310 Mio € fix, 450 Mio Option</t>
  </si>
  <si>
    <t>UMSATZ-/DIENSTLEISTUNGSVERTRAG</t>
  </si>
  <si>
    <t>TEC wird bezahlt, investiert nicht zwangsläufig selbst in neue deutsche Anlagen</t>
  </si>
  <si>
    <t>Tatsächlicher CASH-CAPEX nicht nur DE</t>
  </si>
  <si>
    <t>United Internet 283,6 Mio € H1/26; Tochter 1&amp;1 220,0 Mio €</t>
  </si>
  <si>
    <t>GLOBALE GRUPPE / TOCHTER</t>
  </si>
  <si>
    <t>DE-Verteilung offen; 220 ist Teil von 283,6 – keine Doppelzählung</t>
  </si>
  <si>
    <t>Reale Anlagen, aber ALT-Auftrag</t>
  </si>
  <si>
    <t>thyssenkrupp Duisburg &gt;1.800 Mio €</t>
  </si>
  <si>
    <t>Gebundener Auftrag 01.03.2023</t>
  </si>
  <si>
    <t>Unterschrift über 2 Jahre vor M4G, kein neuer Poststichtagsvertrag</t>
  </si>
  <si>
    <t>Modernisierung Europa ≠ rein DE</t>
  </si>
  <si>
    <t>Vonovia 553,6 Mio € H1/26, 3 Länder</t>
  </si>
  <si>
    <t>KONZERN_INVESTITION</t>
  </si>
  <si>
    <t>Vonovia DE/SE/AT; geografische Trennung fehlt</t>
  </si>
  <si>
    <t>MADE FOR GERMANY | TRANCHE 1 | DATIERTE PROJEKTE</t>
  </si>
  <si>
    <t>Unternehmen 01-25 | Stand 22.10.2026 | VOR ist nachgewiesen; NACH-ERSTBELEG ist KEIN sicherer Erstbeschluss | Historische, schon vor 2025 abgeschlossene Projekte gesondert als NICHT IM ZEITFENSTER; keine Summierung von Programmen + M&amp;A</t>
  </si>
  <si>
    <t>Investition / Projekt / Transaktion</t>
  </si>
  <si>
    <t>Standort</t>
  </si>
  <si>
    <t>Typ</t>
  </si>
  <si>
    <t>Fruehester Beleg</t>
  </si>
  <si>
    <t>Datierung oeffentl.</t>
  </si>
  <si>
    <t>Erstbeschluss nach 21.07.25?</t>
  </si>
  <si>
    <t>Originalbudget EUR Mio</t>
  </si>
  <si>
    <t>Betrag / Zeitfenster / Abgrenzung</t>
  </si>
  <si>
    <t>Umsetzung / Fortschritt bis 22.10.26</t>
  </si>
  <si>
    <t>Vertrag / Finanzierung / Beleg</t>
  </si>
  <si>
    <t>Strenge Anlageninvestition?</t>
  </si>
  <si>
    <t>Kausalitaet M4G belegt?</t>
  </si>
  <si>
    <t>Risiko / Doppelzaehlung</t>
  </si>
  <si>
    <t>Originalquelle 1</t>
  </si>
  <si>
    <t>Originalquelle 2</t>
  </si>
  <si>
    <t>Pruefkommentar</t>
  </si>
  <si>
    <t>2025-2028 aktiv/relevant?</t>
  </si>
  <si>
    <t>T1-001</t>
  </si>
  <si>
    <t>SuedOstLink Abschnitt B</t>
  </si>
  <si>
    <t>Sachsen-Anhalt/Thueringen</t>
  </si>
  <si>
    <t>EIGENPROJEKT</t>
  </si>
  <si>
    <t>2024-12-19</t>
  </si>
  <si>
    <t>NEIN - vor Juli 2025</t>
  </si>
  <si>
    <t>kein isoliertes Projektbudget</t>
  </si>
  <si>
    <t>Bauvorbereitung 2024; Bau im Abschnitt B ab Jan. 2025</t>
  </si>
  <si>
    <t>NACHGEWIESENE ALTPLANUNG | Planfeststellungsbeschluss 19.12.2024</t>
  </si>
  <si>
    <t>EIGENPROJEKT - NICHT ALS NEU NACHGEWIESEN</t>
  </si>
  <si>
    <t>NEIN, KEIN KAUSALNACHWEIS</t>
  </si>
  <si>
    <t>https://www.50hertz.com/de/Netz/Netzausbau/ProjekteanLand/SuedOstLink/AbschnittB</t>
  </si>
  <si>
    <t>Eurogrid-Cashflow FY2025/H1 2026 nicht diesem Einzelvorhaben exakt zurechenbar</t>
  </si>
  <si>
    <t>T1-002</t>
  </si>
  <si>
    <t>Netzausbauprogramm 50Hertz/Eurogrid</t>
  </si>
  <si>
    <t>Ostdeutschland</t>
  </si>
  <si>
    <t>NEIN - laufendes Altprogramm</t>
  </si>
  <si>
    <t>Jahrescashflow gesondert</t>
  </si>
  <si>
    <t>3.616,3 Mio EUR Cash-CAPEX FY2025; 1.530 Mio EUR H1 2026 als aggregierter Cashflow</t>
  </si>
  <si>
    <t>ALT | Nicht ein einzelnes Projekt</t>
  </si>
  <si>
    <t>NEIN / ABGETRENNT</t>
  </si>
  <si>
    <t>Cash 2025 enthaelt vor Stichtag; keine Projektkennzeichnung; nicht als neues M4G-Projekt zaehlen</t>
  </si>
  <si>
    <t>KEINE EIGENANLAGE</t>
  </si>
  <si>
    <t>T1-003</t>
  </si>
  <si>
    <t>Bornholm Energy Island - Interkonnektor DE</t>
  </si>
  <si>
    <t>Ostsee/Mecklenburg-Vorpommern</t>
  </si>
  <si>
    <t>2024-04-10</t>
  </si>
  <si>
    <t>NEIN - 2023 geplant</t>
  </si>
  <si>
    <t>kein Deutschland-Budget exakt isoliert</t>
  </si>
  <si>
    <t>2024 oeffentlicher Informationsmarkt, Projekt schon im NEP 2023</t>
  </si>
  <si>
    <t>VOR STICHTAG BEKANNT | 50Hertz Projektinfo nennt erste lokale Info 10.04.2024</t>
  </si>
  <si>
    <t>https://www.50hertz.com/Netz/Netzausbau/ProjekteaufSee/BornholmEnergyIsland</t>
  </si>
  <si>
    <t>Grenzueberschreitendes Netzprojekt; deutsches Budget nicht isolierbar</t>
  </si>
  <si>
    <t>T1-004</t>
  </si>
  <si>
    <t>Ostwind 3 Netzanbindung Ostsee</t>
  </si>
  <si>
    <t>2024 (Projektmaterial)</t>
  </si>
  <si>
    <t>NEIN - vor 2025 geplant</t>
  </si>
  <si>
    <t>keine isolierte EUR-Kostenzeile</t>
  </si>
  <si>
    <t>Offshore-Netzanbindung 2026 in Bau</t>
  </si>
  <si>
    <t>ALTNETZPROJEKT | 50Hertz eigene Projektseite/Netzentwicklungsplanung vor 2025</t>
  </si>
  <si>
    <t>https://www.50hertz.com/Netz/Netzausbau/ProjekteaufSee/Ostwind3</t>
  </si>
  <si>
    <t>Projektunterlagen 2024, nicht aus 2026 Einweihung neue Erstentscheidung ableiten</t>
  </si>
  <si>
    <t>T1-005</t>
  </si>
  <si>
    <t>Geplanter Erwerb FNZ Bank/DHD</t>
  </si>
  <si>
    <t>Muenchen</t>
  </si>
  <si>
    <t>BETEILIGUNG</t>
  </si>
  <si>
    <t>2026-08-04</t>
  </si>
  <si>
    <t>NACH-ERSTBELEG</t>
  </si>
  <si>
    <t>NACH ALS TRANSAKTION</t>
  </si>
  <si>
    <t>Kaufpreis unbekannt</t>
  </si>
  <si>
    <t>Kaufvertrag vereinbart; Vollzug nach Genehmigungen erst 2027 erwartet</t>
  </si>
  <si>
    <t>VERTRAG M&amp;A - KEIN CAPEX | Finanzbeteiligung, kein neuer eigener Fabrikbau</t>
  </si>
  <si>
    <t>https://fnz.de/newsroom/artikel/fnz-group-vereinbart-den-verkauf-der-fnz-bank-an-advent-sowie-ein-konsortium-zu-dem-harbourvest-partners-harbourvest-gehoert/</t>
  </si>
  <si>
    <t>Von eigenen deutschen Anlagenbudgets ausgeschlossen</t>
  </si>
  <si>
    <t>T1-006</t>
  </si>
  <si>
    <t>A321XLR Ausruestungshalle Hamburg H259</t>
  </si>
  <si>
    <t>Hamburg</t>
  </si>
  <si>
    <t>2023-08-30</t>
  </si>
  <si>
    <t>kein Eurobudget isoliert</t>
  </si>
  <si>
    <t>Halle am 30.08.2023 eroeffnet</t>
  </si>
  <si>
    <t>REALISIERT VOR STICHTAG | Einweihungsmitteilung</t>
  </si>
  <si>
    <t>https://www.airbus.com/en/newsroom/press-releases/2023-08-airbus-opens-new-a321xlr-equipment-installation-hangar</t>
  </si>
  <si>
    <t>NEIN - HISTORISCH</t>
  </si>
  <si>
    <t>T1-007</t>
  </si>
  <si>
    <t>A321XLR Strukturlinie Hamburg H246</t>
  </si>
  <si>
    <t>2024-07</t>
  </si>
  <si>
    <t>2024 in Betrieb genommen</t>
  </si>
  <si>
    <t>REALISIERT VOR STICHTAG | Airbus-Fachbericht Juli 2024</t>
  </si>
  <si>
    <t>https://www.airbus.com/en/newsroom/stories/2024-07-new-structure-assembly-line-for-a321xlr-inaugurated-in-hamburg</t>
  </si>
  <si>
    <t>T1-008</t>
  </si>
  <si>
    <t>A321XLR RCT-Produktionshalle Augsburg</t>
  </si>
  <si>
    <t>Augsburg</t>
  </si>
  <si>
    <t>2023-07-20</t>
  </si>
  <si>
    <t>NEIN - vor Juli 2025 geplant und Baubeginn 2023</t>
  </si>
  <si>
    <t>Investitionsbudget im zweistelligen Millionenbereich, kein genauer Wert</t>
  </si>
  <si>
    <t>Spatenstich 20.07.2023; Eroeffnung 30.09.2025</t>
  </si>
  <si>
    <t>EINDEUTIGE ALTENTSCHEIDUNG | Premium AEROTEC Primarquelle bereits 2023</t>
  </si>
  <si>
    <t>https://www.premium-aerotec.com/fileadmin/user_upload/data/Pressebilder/2023_07_20_Pressemitteilung_-_Spatenstich_Neubau_Premium_AEROTEC_.pdf</t>
  </si>
  <si>
    <t>https://www.airbus.com/en/newsroom/press-releases/2025-09-airbus-opens-new-production-hangar-at-its-augsburg-site</t>
  </si>
  <si>
    <t>Fruehere unsichere September-2025-Erstdatierung durch damalige Original-Spatenstichmeldung 20.07.2023 korrigiert</t>
  </si>
  <si>
    <t>T1-009</t>
  </si>
  <si>
    <t>MCA Halle H0 Airbus Helicopters Donauwoerth</t>
  </si>
  <si>
    <t>Donauwoerth/Bayern</t>
  </si>
  <si>
    <t>2024-12 (genehmigt)</t>
  </si>
  <si>
    <t>NEIN - internes Genehmigungsjahr 2024 exakt belegt</t>
  </si>
  <si>
    <t>61 Mio EUR Gesamtbudget; nicht 2025/26 gezahlt</t>
  </si>
  <si>
    <t>2025 Baustart; 2027 Fertigstellung geplant</t>
  </si>
  <si>
    <t>GENEHMIGTES ALTPROJEKT | AHD Lagebericht 2024 S. 7 nennt ausdrueckliche Genehmigung am Ende des Berichtsjahres</t>
  </si>
  <si>
    <t>https://www.bayern.landtag.de/fileadmin/lobbyregister/DEBYLT01AA/80054076_End_TE_JA2024%20%281%29.pdf</t>
  </si>
  <si>
    <t>https://www.bayern.de/staatsminister-spricht-beim-spatenstich-fr-eine-neue-produktionshalle-bei-airbus-helicopters-in-donauwrth/</t>
  </si>
  <si>
    <t>Eine der wenigen Quellen mit ausdruecklichem internen Investitionsgenehmigungsdatum (Jahresende 2024); 61 Mio nicht Cash nach Cut</t>
  </si>
  <si>
    <t>T1-010</t>
  </si>
  <si>
    <t>Halle C7 Airbus Helicopters Donauwoerth</t>
  </si>
  <si>
    <t>2024 (Lagebericht FY2024)</t>
  </si>
  <si>
    <t>NEIN - 2024 vorgebaut</t>
  </si>
  <si>
    <t>kein isolierter Euro-Wert im Bericht</t>
  </si>
  <si>
    <t>Im Jahr 2024 bereits im Bau; Betriebsaufnahme 2025 geplant</t>
  </si>
  <si>
    <t>ALT 2024 | AHD Lagebericht 2024 S. 7</t>
  </si>
  <si>
    <t>Nicht identisch mit H0 oder F5</t>
  </si>
  <si>
    <t>T1-011</t>
  </si>
  <si>
    <t>Halle F5 Airbus Helicopters Donauwoerth</t>
  </si>
  <si>
    <t>2024-12</t>
  </si>
  <si>
    <t>NEIN - 2024 Spatenstich</t>
  </si>
  <si>
    <t>Kosten nicht in Primaerquelle separat beziffert</t>
  </si>
  <si>
    <t>Im Dezember 2024 begonnen; Inbetriebnahme Q1/2026 geplant</t>
  </si>
  <si>
    <t>ALTBAU 2024 | AHD Lagebericht 2024 S. 7</t>
  </si>
  <si>
    <t>https://www.donau-ries-aktuell.de/wirtschaft/neubau-f5-airbus-helicopters-investiert-weiter-standort-donauwoerth-89461</t>
  </si>
  <si>
    <t>Separat vom H0, C7 und Augsburger RCT</t>
  </si>
  <si>
    <t>T1-012</t>
  </si>
  <si>
    <t>Parkhaus Premium AEROTEC Airbus Augsburg</t>
  </si>
  <si>
    <t>2025-05-26</t>
  </si>
  <si>
    <t>NEIN - Bauauftrag vor Cut</t>
  </si>
  <si>
    <t>Auftragspreis nicht veroeffentlicht</t>
  </si>
  <si>
    <t>Mai 2025 Bau bereits begonnen, Fertigstellung danach</t>
  </si>
  <si>
    <t>VERTRAG ALT | Bauunternehmen Goldbeck publizierte Start 26.05.2025</t>
  </si>
  <si>
    <t>https://www.goldbeck.de/unternehmen/newsroom/news/goldbeck-realisiert-den-1400-parkhausauftrag-mitarbeiterparkhaus-fuer-premium-aerotec-in-augsburg</t>
  </si>
  <si>
    <t>Bauliche Anlage am Airbus-Konzerngelaende; Zahlungsanteil und Eigentum nicht isoliert</t>
  </si>
  <si>
    <t>T1-013</t>
  </si>
  <si>
    <t>GreenTech Hub Benningen (Gemeinschaftsprojekt)</t>
  </si>
  <si>
    <t>Benningen/Memmingen</t>
  </si>
  <si>
    <t>2025-07-21 Eroeffnung; Aufbau seit 2024</t>
  </si>
  <si>
    <t>NEIN - Bau vor Stichtag</t>
  </si>
  <si>
    <t>vier Gesellschafter, Anteil Alois Mueller nicht veroeffentlicht</t>
  </si>
  <si>
    <t>Eroeffnung 21.07.2025; baulich schon im Vorjahr im Aufbau</t>
  </si>
  <si>
    <t>IMMOBILIEN-JV / BETEILIGUNG | Regionale Projektmeldung mit 4 Firmen als Gesellschafter</t>
  </si>
  <si>
    <t>https://allgaeuhit.de/neues-innovationszentrum-fuer-gruene-technologien-eroeffnet-mit-grossem-greentech-day-gt-hub-memmingen-feiert-startschuss-fuer-nachhaltige-zukunft-im-allgaeu/</t>
  </si>
  <si>
    <t>Kein Beweis eigener Alois-Mueller-GmbH-Bauanlagenauszahlung; Projekt gemeinsam mit Suedpack/Reisacher/Kutter und nicht doppelt bilanzieren</t>
  </si>
  <si>
    <t>T1-014</t>
  </si>
  <si>
    <t>AWS Ausbau bestehende Region Frankfurt 2024-2026</t>
  </si>
  <si>
    <t>Frankfurt/Hessen</t>
  </si>
  <si>
    <t>2024-06-19</t>
  </si>
  <si>
    <t>NEIN - Altprogramm</t>
  </si>
  <si>
    <t>8.800 Mio, Mehrjahresplan 2024-2026, nicht schon bezahlt</t>
  </si>
  <si>
    <t>Fortlaufender Ausbau Cloud und KI</t>
  </si>
  <si>
    <t>ANGEKUENDIGT 2024 | Amazon-Investitionsmitteilung 2024</t>
  </si>
  <si>
    <t>2027 Phase derselben Cloud-Region gesondert - Zeitraeume unterscheiden</t>
  </si>
  <si>
    <t>https://press.aboutamazon.com/de/2024/6/amazon-plant-10-milliarden-euro-in-arbeitsplaetze-und-innovationen-in-deutschland-zu-investieren</t>
  </si>
  <si>
    <t>T1-015</t>
  </si>
  <si>
    <t>AWS European Sovereign Cloud Brandenburg</t>
  </si>
  <si>
    <t>Brandenburg</t>
  </si>
  <si>
    <t>2024-05-15</t>
  </si>
  <si>
    <t>NEIN - vor M4G angekuendigt</t>
  </si>
  <si>
    <t>7.800 Mio geplant bis 2040, NICHT nur 2025-2028</t>
  </si>
  <si>
    <t>Region seit Jan. 2026 verfuegbar</t>
  </si>
  <si>
    <t>PROGRAMM 2024 | AWS-Presse 15.05.2024</t>
  </si>
  <si>
    <t>Laufzeit bis 2040; Ausgaben einschliesslich weiterer Komponenten</t>
  </si>
  <si>
    <t>T1-016</t>
  </si>
  <si>
    <t>AWS Frankfurt Ausbau 2027 - Teil des 16-Mrd-Programms</t>
  </si>
  <si>
    <t>2026-10-20</t>
  </si>
  <si>
    <t>KEIN NACHWEIS NEUER GRUNDSATZENTSCHEIDUNG</t>
  </si>
  <si>
    <t>4.800 Mio Plan fuer 2027; IN 16.000 Mio enthalten</t>
  </si>
  <si>
    <t>Erweiterung bestehender AWS-Region</t>
  </si>
  <si>
    <t>PLAN - NICHT VERTRAG | Amazon-Mitteilung 20.10.2026</t>
  </si>
  <si>
    <t>Teilmenge 2027 Gesamtprogramm 16.000 Mio - nicht addieren</t>
  </si>
  <si>
    <t>https://press.aboutamazon.com/de/2026/10/invest-in-germany-summit-amazon-kuendigt-16-milliarden-euro-investitionen-fuer-2027-in-deutschland-an</t>
  </si>
  <si>
    <t>T1-017</t>
  </si>
  <si>
    <t>Amazon 2027 Gesamtankundigung (inkl. Loehne/Video/Logistik)</t>
  </si>
  <si>
    <t>PROGRAMM_GEMISCHT</t>
  </si>
  <si>
    <t>NEU ANGEKUENDIGT ALS JAHRESPROGRAMM</t>
  </si>
  <si>
    <t>16.000 Mio Gesamtprogramm 2027, breite Definition, keine reine Anlageninvestition</t>
  </si>
  <si>
    <t>Absicht fuer Folgejahr</t>
  </si>
  <si>
    <t>PLAN OHNE EINZELVERTRAEGE | Amazon-Mitteilung 20.10.2026</t>
  </si>
  <si>
    <t>Umfasst AWS 4.800 und Logistik und sonstige Ausgaben</t>
  </si>
  <si>
    <t>T1-018</t>
  </si>
  <si>
    <t>Amazon Neubau Logistikzentrum Koennern</t>
  </si>
  <si>
    <t>Koennern/Sachsen-Anhalt</t>
  </si>
  <si>
    <t>2025-09- (Interesse)</t>
  </si>
  <si>
    <t>ERSTENTSCHEIDUNG NICHT BELEGT</t>
  </si>
  <si>
    <t>keine belastbare Neubaukostensumme</t>
  </si>
  <si>
    <t>2026 im Bau; erstes oeffentliches Interesse Sep2025</t>
  </si>
  <si>
    <t>BAUFORTSCHRITT 2026 | Amazon Presse Sep2025 nennt Interesse am Standort, kein Investitionsbeschluss</t>
  </si>
  <si>
    <t>Eigentum vs angemietete Logistikhalle und Originalentscheid noch klaeren; nicht doppelt mit 16-Mrd-Jahresplan</t>
  </si>
  <si>
    <t>T1-019</t>
  </si>
  <si>
    <t>Rhein-Main-Link; Sumitomo 525-kV Kabelauftrag</t>
  </si>
  <si>
    <t>Hessen/Nordrhein-Westfalen</t>
  </si>
  <si>
    <t>2024-06-06</t>
  </si>
  <si>
    <t>NEIN - Altprojekt</t>
  </si>
  <si>
    <t>2.000 Mio = Vertrag 21.05.2026, kein gesamtes Projektbudget</t>
  </si>
  <si>
    <t>Vertrag unterzeichnet 21.05.2026</t>
  </si>
  <si>
    <t>VERTRAG 2026 VERBINDLICH | Fruehere Kabel-/Projektplanung seit Juni 2024</t>
  </si>
  <si>
    <t>https://www.amprion.net/Netzausbau/Unsere-Projekte/Rhein-Main-Link/</t>
  </si>
  <si>
    <t>Im Originalregister enthalten; Vertragswert darf nicht zu Anlagenzugang hinzugerechnet werden</t>
  </si>
  <si>
    <t>T1-020</t>
  </si>
  <si>
    <t>Korridor B: Elbquerung ElbB (BEMO/OESTU-STETTIN)</t>
  </si>
  <si>
    <t>Wewelsfleth/Wischhafen</t>
  </si>
  <si>
    <t>2021 (Bundesbedarfsplan)</t>
  </si>
  <si>
    <t>NEIN - Ursprungsprojekt alt</t>
  </si>
  <si>
    <t>300 Mio Gesamtauftragsvolumen, Maerz 2026 vergeben</t>
  </si>
  <si>
    <t>Bauvergabe 06.03.2026; Planfeststellung noch erwartet</t>
  </si>
  <si>
    <t>AUFTRAG VERGEBEN 2026 | Korridor B rechtlich seit 2021 verankert</t>
  </si>
  <si>
    <t>https://www.amprion.net/Netzausbau/Unsere-Projekte/Korridor-B/FAQ.html</t>
  </si>
  <si>
    <t>Neuer gesonderter 300-Mio-Auftrag; in alten 2.000-Mio-Vertragssummen NICHT enthalten; Vertragsunterzeichnung original nicht verifiziert</t>
  </si>
  <si>
    <t>T1-021</t>
  </si>
  <si>
    <t>Beteiligung via JV an RWE-Amprion-Netzgesellschaft</t>
  </si>
  <si>
    <t>2025-09-08</t>
  </si>
  <si>
    <t>NACH ALS FINANZIERUNG</t>
  </si>
  <si>
    <t>3.200 Mio finanzielle Beteiligung; KEIN neuer eigener Anlageaufbau</t>
  </si>
  <si>
    <t>Transaktion im November 2025 vollzogen</t>
  </si>
  <si>
    <t>M&amp;A VOLLZOGEN | JV/Kapital von Apollo an RWE, nicht Nachweis neuer Sachkapitalanlage</t>
  </si>
  <si>
    <t>Amprion Anlageninvestitionen nicht nochmals addieren</t>
  </si>
  <si>
    <t>T1-022</t>
  </si>
  <si>
    <t>Bayer Life Science Asset Rights / Apollo-KKR</t>
  </si>
  <si>
    <t>Deutschland/konzernweit</t>
  </si>
  <si>
    <t>2026-09-16</t>
  </si>
  <si>
    <t>NACH ALS FINANZGESCHAEFT</t>
  </si>
  <si>
    <t>3.000 Mio gemeinsam Apollo und KKR; KEINE deutsche Anlagenausgabe</t>
  </si>
  <si>
    <t>Finanztransaktion geschlossen 16.09.2026</t>
  </si>
  <si>
    <t>KAPITALTRANSFERS | Apollo-Finanzierungs-Presse</t>
  </si>
  <si>
    <t>Bayer-/Apollo-Buchung identisch, bei Bayer nicht erneut rechnen</t>
  </si>
  <si>
    <t>https://www.apollo.com/insights-news/pressreleases/2026/09/apollo-funds-complete-3-billion-capital-solution-for-bayer-33</t>
  </si>
  <si>
    <t>T1-023</t>
  </si>
  <si>
    <t>Erwerb Sachsener Windprojektpipeline 132 MW</t>
  </si>
  <si>
    <t>Sachsen</t>
  </si>
  <si>
    <t>PROJEKTRECHTE</t>
  </si>
  <si>
    <t>2026-05-19</t>
  </si>
  <si>
    <t>NICHT BELEGT - Projektentwicklungen moeglicherweise aelter</t>
  </si>
  <si>
    <t>Kaufpreis/Projektbauvolumen unbekannt</t>
  </si>
  <si>
    <t>Windvorhaben noch in Entwicklung; Projektrechte erworben</t>
  </si>
  <si>
    <t>ANTEILSERWERB | Ardian Presse 19.05.2026</t>
  </si>
  <si>
    <t>Erwerb Projektrechte kein fertig erstellter Windpark</t>
  </si>
  <si>
    <t>T1-024</t>
  </si>
  <si>
    <t>Erwerb bestehender deutscher Wohnimmobilien (75 Mio)</t>
  </si>
  <si>
    <t>BESTANDSKAUF</t>
  </si>
  <si>
    <t>2026 Q1</t>
  </si>
  <si>
    <t>NACH ALS KAUF</t>
  </si>
  <si>
    <t>75 Mio Kaufpreis BESTEHENDER Immobilien</t>
  </si>
  <si>
    <t>Vertraege Q1 2026, Abschluss im ersten Halbjahr</t>
  </si>
  <si>
    <t>BESTANDSVERTRAG | Aroundtown Q1 2026</t>
  </si>
  <si>
    <t>Keine neu entstehende Gebaeudeflaeche; nicht als eigene deutsche Neubau-CAPEX</t>
  </si>
  <si>
    <t>T1-025</t>
  </si>
  <si>
    <t>Halbleiter-Schwefelsaeure-Anlage Ludwigshafen</t>
  </si>
  <si>
    <t>Ludwigshafen</t>
  </si>
  <si>
    <t>2025-04-29</t>
  </si>
  <si>
    <t>NEIN - vor dem Stichtag</t>
  </si>
  <si>
    <t>hoher zweistelliger Mio-Bereich (kein exakter Wert)</t>
  </si>
  <si>
    <t>Inbetriebnahme fuer 2027 vorgesehen</t>
  </si>
  <si>
    <t>VEROEFFENTLICHTER PLAN | Erstmitteilung 29.04.2025</t>
  </si>
  <si>
    <t>https://www.basf.com/global/de/media/news-releases/2025/04/p-25-091</t>
  </si>
  <si>
    <t>T1-026</t>
  </si>
  <si>
    <t>BioHub Fermentationsanlage Ludwigshafen</t>
  </si>
  <si>
    <t>2023-10-12</t>
  </si>
  <si>
    <t>hoher zweistelliger Mio-Bereich (ohne genaue Zahl)</t>
  </si>
  <si>
    <t>2026 in Betrieb gegangen</t>
  </si>
  <si>
    <t>ERST 2026 IN BETRIEB | BASF Originalmitteilung Okt2023</t>
  </si>
  <si>
    <t>https://www.basf.com/global/de/media/news-releases/2023/10/p-23-316</t>
  </si>
  <si>
    <t>https://www.basf.com/global/de/who-we-are/organization/locations/europe/german-sites/ludwigshafen/news-and-media/news-releases/2026/05/P-26-078</t>
  </si>
  <si>
    <t>T1-027</t>
  </si>
  <si>
    <t>Menthol-/Linalool-Anlagen Ludwigshafen</t>
  </si>
  <si>
    <t>2023-03 (spaetestens)</t>
  </si>
  <si>
    <t>dreistelliger Mio-Bereich; nur deutsche Anlagen, keine China-Anlage</t>
  </si>
  <si>
    <t>2026 erfolgreich angefahren</t>
  </si>
  <si>
    <t>REALISIERT 2026 | Grundsteinlegung 21.06.2023, Entscheidung bereits Maerz 2023</t>
  </si>
  <si>
    <t>https://www.basf.com/global/de/media/news-releases/2023/06/p-23-234</t>
  </si>
  <si>
    <t>https://www.basf.com/global/de/media/news-releases/2026/04/p-26-080</t>
  </si>
  <si>
    <t>Citral-Werk Zhanjiang/China aus Budget strikt ausschliessen</t>
  </si>
  <si>
    <t>T1-028</t>
  </si>
  <si>
    <t>SCF-Anlage Chlorformiate/Saeurechloride Ludwigshafen</t>
  </si>
  <si>
    <t>2024 (Geschaeftsbericht)</t>
  </si>
  <si>
    <t>niedriger dreistelliger Mio-Bereich</t>
  </si>
  <si>
    <t>Anlage 2026 modernisiert/in Betrieb</t>
  </si>
  <si>
    <t>ALTPLAN | Vor 2025 geplant - 2024 Bericht</t>
  </si>
  <si>
    <t>https://bericht.basf.com/2024/de/zusammengefasster-lagebericht/grundlagen-des-konzerns/strategie/wesentliche-investitionen-und-portfoliomassnahmen.html</t>
  </si>
  <si>
    <t>https://www.basf.com/global/de/media/news-releases/2026/09/p-26-149</t>
  </si>
  <si>
    <t>T1-029</t>
  </si>
  <si>
    <t>Polyisobuten-Kapazitaet Ludwigshafen</t>
  </si>
  <si>
    <t>kein genaues Budget</t>
  </si>
  <si>
    <t>2025/26 in Liste wesentlicher Investitionen</t>
  </si>
  <si>
    <t>ALTPLAN | Bereits im Bericht 2024 enthalten</t>
  </si>
  <si>
    <t>T1-030</t>
  </si>
  <si>
    <t>Neue Automobillack-Anlage Muenster</t>
  </si>
  <si>
    <t>Muenster</t>
  </si>
  <si>
    <t>Fuer 2025 angekuendigtes Bauprojekt</t>
  </si>
  <si>
    <t>T1-031</t>
  </si>
  <si>
    <t>Schwarzheide Recycling-Anlagen Gesamtcluster</t>
  </si>
  <si>
    <t>Schwarzheide</t>
  </si>
  <si>
    <t>Bereits 2024 berichtet</t>
  </si>
  <si>
    <t>ALTPLAN | Bericht 2024; eng verwandte Anlagen, als ein Projektcluster behandelt</t>
  </si>
  <si>
    <t>T1-032</t>
  </si>
  <si>
    <t>Ammoniumhydroxid-Anlage Halbleiterqualitaet Ludwigshafen</t>
  </si>
  <si>
    <t>2026 (Bericht FY2025)</t>
  </si>
  <si>
    <t>kein genauer Wert</t>
  </si>
  <si>
    <t>Fertigstellung fuer 2027 geplant</t>
  </si>
  <si>
    <t>PLANUNG BESTAETIGT | Erstbeleg in BASF Bericht 2025; frueherer Beschluss unbekannt</t>
  </si>
  <si>
    <t>https://bericht.basf.com/2025/de/zusammengefasster-lagebericht/grundlagen-des-konzerns/strategie/wesentliche-investitionen-und-portfoliomassnahmen/wesentliche-investitionen.html</t>
  </si>
  <si>
    <t>Jahresbericht 2025 erst 2026 publiziert; kein Nachweis Erstentscheidung nach dem Stichtag</t>
  </si>
  <si>
    <t>T1-033</t>
  </si>
  <si>
    <t>HALS Lichtschutzmittel-Kapazitaetsausbau Lampertheim</t>
  </si>
  <si>
    <t>Lampertheim</t>
  </si>
  <si>
    <t>2024 (Bericht FY2024)</t>
  </si>
  <si>
    <t>kein geografisch separierter Wert, gemeinsames Projekt mit Italien</t>
  </si>
  <si>
    <t>2026 geplant/umgesetzt</t>
  </si>
  <si>
    <t>ALTPLAN / REGIONALSUMME OFFEN | Schon BASF 2024 Bericht nennt gleichzeitig italienischen Standort</t>
  </si>
  <si>
    <t>Grenzueberschreitendes Projekt nicht pauschal Deutschland zuschreiben</t>
  </si>
  <si>
    <t>T1-034</t>
  </si>
  <si>
    <t>Katalysatoren additiv gefertigt Ludwigshafen</t>
  </si>
  <si>
    <t>nicht beziffert</t>
  </si>
  <si>
    <t>Investitionsprojekt 2026</t>
  </si>
  <si>
    <t>ORIGINALENTSCHEIDUNG OFFEN | BASF wesentliche Investitionen 2025</t>
  </si>
  <si>
    <t>T1-035</t>
  </si>
  <si>
    <t>Automobillack-Kapazitaetsausbau Wuerzburg</t>
  </si>
  <si>
    <t>Wuerzburg</t>
  </si>
  <si>
    <t>ohne genaues Investitionsbudget</t>
  </si>
  <si>
    <t>In 2024 bereits als wesentliche Investition mit Ziel 2025 benannt</t>
  </si>
  <si>
    <t>ALTPLAN | BASF Konzernbericht 2024 veroeffentlicht Maerz 2025</t>
  </si>
  <si>
    <t>T1-036</t>
  </si>
  <si>
    <t>Schwarzheide Pilotanlage Batterierecycling</t>
  </si>
  <si>
    <t>kein einzeln bezifferbares Projektbudget</t>
  </si>
  <si>
    <t>Als eigene Pilotanlage 2024 im Bericht</t>
  </si>
  <si>
    <t>ALTPLAN | BASF Bericht 2024</t>
  </si>
  <si>
    <t>Frueherer Sammeldatensatz Schwarzheide Anlagen teilweise derselbe Standort</t>
  </si>
  <si>
    <t>T1-037</t>
  </si>
  <si>
    <t>Schwarzheide Schwarze-Masse-Recyclinganlage</t>
  </si>
  <si>
    <t>2024 in Bericht als eigene Batterierecyclinganlage genannt</t>
  </si>
  <si>
    <t>Sammelcluster Schwarzheide nicht doppelt zaehlen</t>
  </si>
  <si>
    <t>T1-038</t>
  </si>
  <si>
    <t>Reduktion organischer Abfallstroeme Schwarzheide</t>
  </si>
  <si>
    <t>Investitionsprojekt bereits 2024 gelistet</t>
  </si>
  <si>
    <t>T1-039</t>
  </si>
  <si>
    <t>Neopor Kapazitaet Ludwigshafen 2027</t>
  </si>
  <si>
    <t>NICHT BELEGT - originaler Vorstandsbeschluss offen</t>
  </si>
  <si>
    <t>kein getrenntes Budget</t>
  </si>
  <si>
    <t>2027 vorgesehene Kapazitaetserweiterung</t>
  </si>
  <si>
    <t>PLAN | BASF Bericht 2025 nennt Projekt; frueheres Datum offen</t>
  </si>
  <si>
    <t>Erster Quellenbeleg nach 2025 ist KEIN Beleg eines neuen 2026 Beschlusses</t>
  </si>
  <si>
    <t>T1-040</t>
  </si>
  <si>
    <t>Neue Alkoholate-Anlage Ludwigshafen</t>
  </si>
  <si>
    <t>2027 Inbetriebnahme vorgesehen</t>
  </si>
  <si>
    <t>PLAN | BASF Bericht 2025</t>
  </si>
  <si>
    <t>Fruehere Projektentscheidung nicht ausgeschlossen</t>
  </si>
  <si>
    <t>T1-041</t>
  </si>
  <si>
    <t>Emollients-/Spezialchemie Mehrzweckanlage Holthausen</t>
  </si>
  <si>
    <t>Duesseldorf-Holthausen</t>
  </si>
  <si>
    <t>2023-10-05</t>
  </si>
  <si>
    <t>NEIN - 2023 urspruenglich beschlossen</t>
  </si>
  <si>
    <t>Investition mittlerer zweistelliger Mio-EUR-Bereich, kein exakter Wert</t>
  </si>
  <si>
    <t>Im Juli 2026 eröffnet, nach zwei Jahren Bauzeit</t>
  </si>
  <si>
    <t>ALTENTSCHEIDUNG VON 2023 | BASF Presse vom 05.10.2023 gibt konkrete Neuanlage schon vor Initiative bekannt</t>
  </si>
  <si>
    <t>https://www.basf.com/global/de/media/news-releases/2023/09/p-23-323</t>
  </si>
  <si>
    <t>https://www.basf.com/global/de/media/news-releases/2026/07/P-26-127</t>
  </si>
  <si>
    <t>Korrektur des 2026 Erstbelegs: Ursprung 5.10.2023. 2026 Eroeffnung ist keine neue Entscheidung; Investition mittlerer zweistelliger Bereich</t>
  </si>
  <si>
    <t>T1-042</t>
  </si>
  <si>
    <t>Beteiligung Nordlicht 1/2 Offshore-Windparks</t>
  </si>
  <si>
    <t>Deutsche Nordsee</t>
  </si>
  <si>
    <t>2024-04</t>
  </si>
  <si>
    <t>NEIN - vor Stichtag Beteiligung vereinbart</t>
  </si>
  <si>
    <t>49% Beteiligung ohne separaten Preis</t>
  </si>
  <si>
    <t>2024 Vertrag mit Vattenfall, finale Investitionsentscheidung 2025 erwartet</t>
  </si>
  <si>
    <t>M&amp;A/BETEILIGUNG - NICHT EIGENE ANLAGE | BASF Bericht 2024</t>
  </si>
  <si>
    <t>Beteiligung nicht identisch mit eigener CAPEX-Auszahlung</t>
  </si>
  <si>
    <t>T1-043</t>
  </si>
  <si>
    <t>Forschung und Entwicklung Monheim</t>
  </si>
  <si>
    <t>Monheim</t>
  </si>
  <si>
    <t>220 Mio Gesamtbudget; 91 Mio 2025 TEIL davon</t>
  </si>
  <si>
    <t>2025 Bauzahlungen in Bayer Bericht: 91 Mio</t>
  </si>
  <si>
    <t>REALKAPITAL 2025 TEILWEISE NACHGEWIESEN | Grundsteinlegung 30.08.2023</t>
  </si>
  <si>
    <t>91 Mio Bestandteil 220 Mio; keinesfalls addieren</t>
  </si>
  <si>
    <t>https://www.bayer.com/media/bayer-investiert-220-millionen-euro-in-neue-einrichtung-fuer-forschung-und-entwicklung-am-standort-monheim/</t>
  </si>
  <si>
    <t>T1-044</t>
  </si>
  <si>
    <t>Fungizidproduktion Dormagen Erweiterung</t>
  </si>
  <si>
    <t>Dormagen</t>
  </si>
  <si>
    <t>2025 32 Mio Ausgaben, KEIN Gesamtprojektbudget</t>
  </si>
  <si>
    <t>2025 investiert, Vorbeschluss ungeklert</t>
  </si>
  <si>
    <t>ANLAGENAUSGABEN 2025 NACHGEWIESEN | Bayer Bericht 2025</t>
  </si>
  <si>
    <t>2025 Gesamtjahr; Betrag nicht auf Zeit NACH 21.07.2025 herunterbrechen</t>
  </si>
  <si>
    <t>T1-045</t>
  </si>
  <si>
    <t>Leverkusen pharmazeutische Formulierungskapazitaet</t>
  </si>
  <si>
    <t>Leverkusen</t>
  </si>
  <si>
    <t>2025 30 Mio Ausgaben, KEIN Gesamtprojektbudget</t>
  </si>
  <si>
    <t>2025 Ausgaben berichtet, Vorentscheidung nicht datiert</t>
  </si>
  <si>
    <t>2025 Gesamtjahr, keine abgrenzbare Auszahlung nach Stichtag</t>
  </si>
  <si>
    <t>T1-046</t>
  </si>
  <si>
    <t>Werk Leipzig-Seehausen</t>
  </si>
  <si>
    <t>Leipzig</t>
  </si>
  <si>
    <t>2023-05-03</t>
  </si>
  <si>
    <t>knapp 300 Mio, gerundetes Projektbudget</t>
  </si>
  <si>
    <t>Produktionsbeginn Mai 2023; Eroeffnung Sep2023</t>
  </si>
  <si>
    <t>VOR STICHTAG FERTIG | Mitteilung 03.05.2023</t>
  </si>
  <si>
    <t>https://www.beiersdorf.de/presse/presse-informationen/alle-pressemitteilungen/2023/05/03-neues-beiersdorf-werk-startet-kosmetikproduktion-made-in-leipzig</t>
  </si>
  <si>
    <t>Nicht dem 2025-2028 M4G-Volumen als neu zufuehren</t>
  </si>
  <si>
    <t>T1-047</t>
  </si>
  <si>
    <t>Leipzig Logistikzentrum</t>
  </si>
  <si>
    <t>2024-07-11</t>
  </si>
  <si>
    <t>MEHR ALS 200 Mio (konservative Untergrenze)</t>
  </si>
  <si>
    <t>Im Bau; Inbetriebnahme 2027 geplant</t>
  </si>
  <si>
    <t>BAUSTART 2024 | Spatenstich 11.07.2024</t>
  </si>
  <si>
    <t>https://www.beiersdorf.de/presse/presse-informationen/alle-pressemitteilungen/2024/07/11-los-gehts-feierlicher-spatenstich-fur-logistikzentrum-in-leipzig</t>
  </si>
  <si>
    <t>Separates Projekt neben bereits gebautem Werk</t>
  </si>
  <si>
    <t>T1-048</t>
  </si>
  <si>
    <t>Neues Innovationszentrum Hamburg</t>
  </si>
  <si>
    <t>2025-06-20</t>
  </si>
  <si>
    <t>139 Mio beschlossenes Projektbudget</t>
  </si>
  <si>
    <t>Grundsteinlegung Juni 2025; geoeffnet voraussichtlich 2028</t>
  </si>
  <si>
    <t>BAUBEGINN VOR STICHTAG | Mitteilung 20.06.2025</t>
  </si>
  <si>
    <t>https://www.beiersdorf.de/presse/presse-informationen/alle-pressemitteilungen/2025/06/20-beiersdorf-legt-grundstein-fuer-innovationszentrum-in-hamburg</t>
  </si>
  <si>
    <t>T1-049</t>
  </si>
  <si>
    <t>Neue Konzernzentrale Hamburg</t>
  </si>
  <si>
    <t>2023 (eroeffnet)</t>
  </si>
  <si>
    <t>250 Mio, Fertigstellung 2023</t>
  </si>
  <si>
    <t>2023 eroeffnet</t>
  </si>
  <si>
    <t>ALT - EROEFFNET 2023 | Historie Beiersdorf</t>
  </si>
  <si>
    <t>https://www.beiersdorf.de/ueber-uns/unsere-geschichte/lokalgeschichte</t>
  </si>
  <si>
    <t>Fuer 2025-2028 Investitionszusagen ausgeschlossen</t>
  </si>
  <si>
    <t>T1-050</t>
  </si>
  <si>
    <t>Eimsbuettel Wohnquartier (TROMA-Stiftung, nicht Beiersdorf AG)</t>
  </si>
  <si>
    <t>FREMDPROJEKT</t>
  </si>
  <si>
    <t>2026-06-24</t>
  </si>
  <si>
    <t>NEUE STIFTUNGSFREIGABE, KEINE BEIERSDORF-AG-SACHANLAGE</t>
  </si>
  <si>
    <t>700 Mio vom unabhaengigen Eigentuemer TROMA Stiftung</t>
  </si>
  <si>
    <t>2026 Projektfreigabe Stiftung</t>
  </si>
  <si>
    <t>FREMDE KAPITALAUSGABEN | Beiersdorf Presse 24.06.2026 nennt TROMA als Investor</t>
  </si>
  <si>
    <t>https://www.beiersdorf.de/presse/presse-informationen/local/de/press-releases/2026/06/24-gruenes-licht-fuer-das-geplante-stadtquartier-in-eimsbuettel</t>
  </si>
  <si>
    <t>Nicht der Beiersdorf-AG als eigene Sachinvestition zurechnen</t>
  </si>
  <si>
    <t>T1-051</t>
  </si>
  <si>
    <t>QTS/Blackstone Rechenzentrum-Campus Lippetal/Hamm</t>
  </si>
  <si>
    <t>Lippetal/Hamm NRW</t>
  </si>
  <si>
    <t>VORBEHALTSPLAN</t>
  </si>
  <si>
    <t>2026-01-15</t>
  </si>
  <si>
    <t>PROJEKTPLAN ERST 2026 OEFFENTLICH; ENDENTSCHEID NEIN</t>
  </si>
  <si>
    <t>BIS ZU 4.000 Mio, konditionales Projektvolumen</t>
  </si>
  <si>
    <t>Grundstuecksvertrag aufschiebend; FINALER Investitionsbeschluss ausstehend</t>
  </si>
  <si>
    <t>KEIN FID / BAUVERTRAG BELEGT | Gewerbegebiet/Kommunalmitteilung 15.01.2026</t>
  </si>
  <si>
    <t>https://www.lippetal.de/rathaus-politik/verwaltung-politik/pressemitteilungen/pressemeldung-detail/industriegebiet-westfalen-gmbh</t>
  </si>
  <si>
    <t>https://www.lippetal.de/rathaus-politik/verwaltung-politik/pressemitteilungen/pressemeldung-detail/industriegebiet-westfalen-markttag</t>
  </si>
  <si>
    <t>Bedingter Grundstueckskauf kein finaler Realisierungsbeschluss; nicht bereits investiert</t>
  </si>
  <si>
    <t>T1-052</t>
  </si>
  <si>
    <t>Batteriezellenmontage Irlbach-Strasskirchen</t>
  </si>
  <si>
    <t>Straubing-Bogen/Bayern</t>
  </si>
  <si>
    <t>2023 (Abstimmung)/2024 Bau</t>
  </si>
  <si>
    <t>rund 1.000 Mio gesamter Bau-/Projektumfang</t>
  </si>
  <si>
    <t>Spatenstich 2024, Betrieb 2026 begonnen</t>
  </si>
  <si>
    <t>ALTPLAN REALISIERT 2026 | BMW PressClub</t>
  </si>
  <si>
    <t>Seit 2023 bekannt; spaetere Inbetriebnahme nicht neues 2025-Projekt</t>
  </si>
  <si>
    <t>T1-053</t>
  </si>
  <si>
    <t>Neue Klasse Umbau Stammwerk Muenchen</t>
  </si>
  <si>
    <t>2024-01-10</t>
  </si>
  <si>
    <t>650 Mio Umbauprojekt</t>
  </si>
  <si>
    <t>E-Produktionsumbau fuer 2026-27</t>
  </si>
  <si>
    <t>ALTPLAN | BMW-Presse 10.01.2024</t>
  </si>
  <si>
    <t>https://www.press.bmwgroup.com/global/article/detail/T0439003EN/transformation-to-e-mobility%3A-bmw-group%E2%80%99s-munich-plant-to-produce-exclusively-all-electric-models-from-the-end-of-2027.?forceSitePreference=MOBILE</t>
  </si>
  <si>
    <t>Ueberschneidung mit spaeter aggregiertem BMW DE-Programm 2 Mrd vermeiden</t>
  </si>
  <si>
    <t>T1-054</t>
  </si>
  <si>
    <t>Neue Klasse Umbauten BMW Regensburg</t>
  </si>
  <si>
    <t>Regensburg</t>
  </si>
  <si>
    <t>2023 (Investitionsbeginn)</t>
  </si>
  <si>
    <t>NEIN - Investitionen seit 2023</t>
  </si>
  <si>
    <t>rund 400 Mio SEIT 2023 kumuliert bis Oktober 2026</t>
  </si>
  <si>
    <t>In Anlagen investiert seit 2023</t>
  </si>
  <si>
    <t>REALISIERTE ANLAGENZUGAENGE NICHT CASH NACH CUT | BMW-Presse 19.10.2026 nennt alten Beginn</t>
  </si>
  <si>
    <t>https://www.press.bmwgroup.com/deutschland/article/detail/T0460552DE/40-jahre-serienproduktion-im-bmw-group-werk-regensburg?showMedia=video</t>
  </si>
  <si>
    <t>400 Mio auch 2023/2024 enthalten, daher nicht zu 2025-28 oder deutschen Zahlungen nach Cut addieren</t>
  </si>
  <si>
    <t>T1-055</t>
  </si>
  <si>
    <t>Geplantes deutsches Pharma-/Forschungsprogramm 2027-30</t>
  </si>
  <si>
    <t>ABGESAGT</t>
  </si>
  <si>
    <t>2026-06 (Streichung)</t>
  </si>
  <si>
    <t>UNKLAR</t>
  </si>
  <si>
    <t>NEIN - kein aktives Neuprojekt</t>
  </si>
  <si>
    <t>900 Mio geplantes Budget; im Juni 2026 GESTRICHEN</t>
  </si>
  <si>
    <t>Programm nicht umgesetzt; von realisierten Investitionen ausgeschlossen</t>
  </si>
  <si>
    <t>ABGESAGTER PLAN | Unternehmensberichte &amp; Ministeriumsreaktion</t>
  </si>
  <si>
    <t>Begriff 900 Mio keinen Nachweis ueber investierte oder verbindliche Ausgaben</t>
  </si>
  <si>
    <t>T1-056</t>
  </si>
  <si>
    <t>Halbleiterfabrik Dresden</t>
  </si>
  <si>
    <t>Dresden</t>
  </si>
  <si>
    <t>2021 (Eroeffnung)</t>
  </si>
  <si>
    <t>rund 1.000 Mio Gesamtkosten, nicht 2025 investiert</t>
  </si>
  <si>
    <t>Schon 2021 eroeffnet</t>
  </si>
  <si>
    <t>VOR STICHTAG IN BETRIEB | Bosch-Presse Altprojekt</t>
  </si>
  <si>
    <t>https://www.bosch-presse.de/pressportal/de/de/halbleiterwerk-dresden-208576.html</t>
  </si>
  <si>
    <t>T1-057</t>
  </si>
  <si>
    <t>Halbleiter-Reinraumaufbau Reutlingen 2021-23</t>
  </si>
  <si>
    <t>Reutlingen</t>
  </si>
  <si>
    <t>2021-10-28</t>
  </si>
  <si>
    <t>150 Mio Ausbau 2021-23</t>
  </si>
  <si>
    <t>Bis 2023 aufgebaut</t>
  </si>
  <si>
    <t>REALISIERT VOR CUT | Bosch Faktenblatt 28.10.2021</t>
  </si>
  <si>
    <t>https://www.bosch-presse.de/pressportal/de/de/halbleiterwerk-reutlingen-229444.html</t>
  </si>
  <si>
    <t>2021-23 Phase, nicht mit neuerem 250-Mio-Bauabschnitt vermengen</t>
  </si>
  <si>
    <t>T1-058</t>
  </si>
  <si>
    <t>Halbleitererweiterung Reutlingen neuer Gebaeudeteil</t>
  </si>
  <si>
    <t>MEHR ALS 250 Mio, separater Bauabschnitt bis 2025</t>
  </si>
  <si>
    <t>Anlage geplanter Abschluss bis Ende 2025</t>
  </si>
  <si>
    <t>ALTPLAN | Bosch Faktenblatt 28.10.2021</t>
  </si>
  <si>
    <t>Mehr als 250 Mio ist Untergrenze; Bauteil ggf. von 2025-Zugaengen umfasst</t>
  </si>
  <si>
    <t>T1-059</t>
  </si>
  <si>
    <t>Hybrion Elektrolyseur / Wasserstofflandschaft Bamberg</t>
  </si>
  <si>
    <t>Bamberg</t>
  </si>
  <si>
    <t>2025-11-05</t>
  </si>
  <si>
    <t>NICHT BELEGT - Erstentscheidung vor Inbetriebnahme unbekannt</t>
  </si>
  <si>
    <t>Projektbudget nicht beziffert; 2.5MW</t>
  </si>
  <si>
    <t>05.11.2025 in Betrieb genommen</t>
  </si>
  <si>
    <t>2025 EROEFFNET | Bosch-Pressemitteilung mit 2025 Inbetriebnahme</t>
  </si>
  <si>
    <t>https://www.bosch-presse.de/pressportal/de/de/bosch-nimmt-ersten-eigenen-elektrolyseur-mit-hybrion-elektrolyse-stacks-in-betrieb-279879.html</t>
  </si>
  <si>
    <t>T1-060</t>
  </si>
  <si>
    <t>ZEISS Hightech-Standort Jena (Muttergesellschaft)</t>
  </si>
  <si>
    <t>Jena</t>
  </si>
  <si>
    <t>KONZERN_ABGRENZUNG</t>
  </si>
  <si>
    <t>2017-10-13</t>
  </si>
  <si>
    <t>MEHR ALS 300 Mio ZEISS AG, nicht allein Meditec AG</t>
  </si>
  <si>
    <t>Hightech-Zentrum baulich fortgefuehrt</t>
  </si>
  <si>
    <t>ALTENTSCHEIDUNG ANDERE GESELLSCHAFT | ZEISS AG Beschluss 13.10.2017</t>
  </si>
  <si>
    <t>https://www.zeiss.de/corporate/ueber-zeiss/gegenwart/newsroom/pressemitteilungen/2017/neuer-hightech-standort.html</t>
  </si>
  <si>
    <t>Nicht voll Meditec selbst zurechnen</t>
  </si>
  <si>
    <t>T1-061</t>
  </si>
  <si>
    <t>Mietvertrag Meditec neue Zentrale ZEISS Jena</t>
  </si>
  <si>
    <t>MIETE</t>
  </si>
  <si>
    <t>2026-05-12</t>
  </si>
  <si>
    <t>NEUE MIETENTSCHEIDUNG, KEIN NEUES BAUPROJEKT</t>
  </si>
  <si>
    <t>8,8 Mio Jahreskaltmiete ab 2027/28, nicht Anlage-CAPEX</t>
  </si>
  <si>
    <t>Vorstandsbeschluss Mietvertrag, Finalisierung noch ausstehend</t>
  </si>
  <si>
    <t>MIETABSICHT | Meditec 12.05.2026</t>
  </si>
  <si>
    <t>Hightech-Standort Jena Mutterprojekt bereits 2017</t>
  </si>
  <si>
    <t>https://www.zeiss.com/meditec-ag/de/presse-und-aktuelles/pressemitteilungen/2026/offenlegung.html</t>
  </si>
  <si>
    <t>T1-062</t>
  </si>
  <si>
    <t>Beteiligung an Ingentis Software Nuernberg</t>
  </si>
  <si>
    <t>Nuernberg</t>
  </si>
  <si>
    <t>2025-08-05</t>
  </si>
  <si>
    <t>NACH ALS M&amp;A</t>
  </si>
  <si>
    <t>Kaufpreis nicht oeffentlich isoliert</t>
  </si>
  <si>
    <t>Kapitalbeteiligung, kein eigener Neubau</t>
  </si>
  <si>
    <t>ANTEILSERWERB, KEIN SACHANLAGE-CAPEX | Carlyle Investitionsmitteilung</t>
  </si>
  <si>
    <t>https://www.carlyle.com/media-room/news-release-archive/carlyle-invest-ingentis</t>
  </si>
  <si>
    <t>MADE FOR GERMANY | DIE ERSTEN 25 UNTERNEHMEN</t>
  </si>
  <si>
    <t>Fuer jedes offizielle Mitglied separate FY-2025/H1-2026-Quellen, datierte eigene Projekte und explizite Pruefluecken; NULL Projekt = NICHT NULL Investition.</t>
  </si>
  <si>
    <t>EIGENPROJEKTE insgesamt</t>
  </si>
  <si>
    <t>VOR Stichtag</t>
  </si>
  <si>
    <t>NACH nur Erstbeleg</t>
  </si>
  <si>
    <t>Beschlussdatum OFFEN (einschl. Nach-Erstbeleg)</t>
  </si>
  <si>
    <t>ANDERE Vorgaenge</t>
  </si>
  <si>
    <t>Geschaeftsbericht 2025</t>
  </si>
  <si>
    <t>Zwischenbericht 2026</t>
  </si>
  <si>
    <t>Ergebnis neue Beschluesse</t>
  </si>
  <si>
    <t>Stichtags-/Quellenbefund</t>
  </si>
  <si>
    <t>FY2025 Originallink</t>
  </si>
  <si>
    <t>2026 Originalquelle</t>
  </si>
  <si>
    <t>Projekt-IDs / Transaktionen</t>
  </si>
  <si>
    <t>Projektquellen mind.</t>
  </si>
  <si>
    <t>Untersuchungsstatus</t>
  </si>
  <si>
    <t>Eigene 2025-28-Projekte</t>
  </si>
  <si>
    <t>Davon vor dem Stichtag</t>
  </si>
  <si>
    <t>Nur erster Beleg nach dem Stichtag</t>
  </si>
  <si>
    <t>FY2025: Tatsächlicher Cash-CAPEX GJ2025: Eurogrid-Konzern; 50Hertz Gruppe</t>
  </si>
  <si>
    <t>2026: Tatsächlicher Cash-CAPEX H1 2026: Eurogrid</t>
  </si>
  <si>
    <t>Nachgewiesene Projekte sind ALT; neue Anlagenbeschluesse nicht verifiziert</t>
  </si>
  <si>
    <t>T1-001, T1-002, T1-003, T1-004</t>
  </si>
  <si>
    <t>Netzbauten identifiziert; belastbare Altplanung</t>
  </si>
  <si>
    <t>FY2025: Keine konsolidierte DE-Sachinvestitionszahl aus öffentlichem Abschluss belegt</t>
  </si>
  <si>
    <t>2026: Kein öffentlich vergleichbarer Quartals-CAPEX für DE</t>
  </si>
  <si>
    <t>Keine datierte eigene Sachanlage verifiziert; AUSDRUECKLICH NICHT = Nullinvestition</t>
  </si>
  <si>
    <t>Finanzinvestor / M&amp;A getrennt</t>
  </si>
  <si>
    <t>FY2025: Tatsächlicher Cash-CAPEX für PPE + immaterielle Werte + Investitionsimmobilien 2025</t>
  </si>
  <si>
    <t>2026: Tatsächlicher Cash-CAPEX H1 2026</t>
  </si>
  <si>
    <t>T1-006, T1-007, T1-008, T1-009, T1-010, T1-011, T1-012</t>
  </si>
  <si>
    <t>Bauprojekte identifiziert; Augsburg Entscheidung vor 2025</t>
  </si>
  <si>
    <t>FY2025: Tatsächlich gezahlte Beschaffungen von Sachanlagen 2025 (separat €576m Investmentimmobilien)</t>
  </si>
  <si>
    <t>2026: Tatsächlich gezahlte Beschaffungen Sachanlagen H1 2026</t>
  </si>
  <si>
    <t>Keine isolierte DE-Anlage</t>
  </si>
  <si>
    <t>FY2025: Kein öffentlicher vergleichbarer FY25-Konzernabschluss nachgewiesen</t>
  </si>
  <si>
    <t>2026: Keine publizierten Quartalskennzahlen nachgewiesen</t>
  </si>
  <si>
    <t>Quellenluecke Privatunternehmen</t>
  </si>
  <si>
    <t>FY2025: 2025 Nachhaltigkeitsbericht öffentlich; geprüfte Investitions-Cashflow-Zahl nicht daraus bestimmt</t>
  </si>
  <si>
    <t>2026: Keine öffentlich vergleichbaren Quartalszahlen identifiziert</t>
  </si>
  <si>
    <t>Keine eigene neue Anlage beziffert</t>
  </si>
  <si>
    <t>FY2025: Fonds-/Portfolioübersicht, eigene DE-Sachanlageausgaben nicht publiziert</t>
  </si>
  <si>
    <t>2026: Keine öffentlich vergleichbare DE-Quartalszahl</t>
  </si>
  <si>
    <t>Fonds / keine eigene Anlage</t>
  </si>
  <si>
    <t>FY2025: €15.000 Mio. „Investitionen in Deutschland“ 2025 laut Amazon; inkl. Vergütung/Betriebskosten</t>
  </si>
  <si>
    <t>2026: Keine getrennte deutsche Sachanlagen-CAPEX-Zahl für H1 2026</t>
  </si>
  <si>
    <t>Nach-Cut Erstbeleg vorhanden, aber kein nachgewiesener neuer interner Investitionsbeschluss</t>
  </si>
  <si>
    <t>T1-014, T1-015, T1-016, T1-017, T1-018</t>
  </si>
  <si>
    <t>Mehrere Programme datiert; Ueberlappung</t>
  </si>
  <si>
    <t>FY2025: Netzausbau-Investitionen 2025 gemäß HGB (nicht identisch Cash-Abfluss)</t>
  </si>
  <si>
    <t>2026: Investitionszugänge gemäß HGB H1 2026 (gerundet)</t>
  </si>
  <si>
    <t>T1-019, T1-020</t>
  </si>
  <si>
    <t>Zwei grosse Altprojekte / neue Auftraege</t>
  </si>
  <si>
    <t>FY2025: Apollo SEC 10-K 2025; keine isolierte deutsche Sachanlagen-CAPEX-Zahl</t>
  </si>
  <si>
    <t>2026: Quartalsberichte für Fondsleistungen keine DE-Asset-Erstinvestitionen</t>
  </si>
  <si>
    <t>T1-021, T1-022</t>
  </si>
  <si>
    <t>Finanztransaktionen abgegrenzt</t>
  </si>
  <si>
    <t>FY2025: Integrierter Jahresbericht 2025; eigene DE-CAPEX-Zahl nicht abgrenzbar</t>
  </si>
  <si>
    <t>2026: DE-Fondsabschluss nicht öffentlich</t>
  </si>
  <si>
    <t>Projektpipeline / Kaufrechte</t>
  </si>
  <si>
    <t>FY2025: 2025 CAPEX (u.a. Sanierung, Mieterausbau); nicht zwingend kassenwirksame €421,4 Mio</t>
  </si>
  <si>
    <t>2026: H1 2026: Akquisitions- und Capex-Cashflows gemischt; kein homogener DE-Cash-CAPEX-Wert</t>
  </si>
  <si>
    <t>Bestandskaufe / CAPEX nicht DE-isoliert</t>
  </si>
  <si>
    <t>FY2025: Öffentliches Geschäftszahlen-Update, aber keine vollständige Konzernkapitalflussrechnung</t>
  </si>
  <si>
    <t>2026: Keine vergleichbaren H1-CAPEX-Zahlen nachgewiesen</t>
  </si>
  <si>
    <t>Quellenluecke fuer Eigen-CAPEX</t>
  </si>
  <si>
    <t>FY2025: Bain-Capital-Fonds: DE-Fabrik/CAPEX nicht separat aus öffentlicher Bilanz</t>
  </si>
  <si>
    <t>2026: Kein entsprechender öffentlicher Q-Bericht</t>
  </si>
  <si>
    <t>Fondsinvestor / keine eigene Anlage</t>
  </si>
  <si>
    <t>FY2025: Tatsächliche Auszahlungen Erwerb immaterieller Vermögenswerte/Sachanlagen FY2025</t>
  </si>
  <si>
    <t>2026: Tatsächliche Auszahlungen immaterielle Vermögenswerte/Sachanlagen H1 2026</t>
  </si>
  <si>
    <t>T1-025, T1-026, T1-027, T1-028, T1-029, T1-030, T1-031, T1-032, T1-033, T1-034, T1-035, T1-036, T1-037, T1-038, T1-039, T1-040, T1-041, T1-042</t>
  </si>
  <si>
    <t>Viele Projekte; zahlreiche eindeutige Altplaene</t>
  </si>
  <si>
    <t>FY2025: Tatsächliche Ausgaben immaterielle Vermögenswerte/Sachanlagen FY2025</t>
  </si>
  <si>
    <t>2026: Cashflow-relevante Investitionen H1 2026</t>
  </si>
  <si>
    <t>T1-043, T1-044, T1-045</t>
  </si>
  <si>
    <t>Monheim alt; andere 2025 Vorentscheidung offen</t>
  </si>
  <si>
    <t>FY2025: Tatsächlich gezahlte Sach- und immaterielle Investitionen FY2025</t>
  </si>
  <si>
    <t>2026: Angegebenes Investitionsvolumen H1 2026 (nicht sicher Cash)</t>
  </si>
  <si>
    <t>T1-046, T1-047, T1-048, T1-049, T1-050</t>
  </si>
  <si>
    <t>Vier belegte alte Projekte</t>
  </si>
  <si>
    <t>FY2025: Tatsächlich gezahlter CAPEX FY2025 gemäß US-GAAP cash flow</t>
  </si>
  <si>
    <t>2026: Tatsächlich gezahlter CAPEX H1 2026 (USD)</t>
  </si>
  <si>
    <t>Kein separater deutscher Projektbetrag</t>
  </si>
  <si>
    <t>FY2025: Tatsächlich gezahlte Käufe Sachanlagen/Ausstattung FY2025 (USD)</t>
  </si>
  <si>
    <t>2026: Q3 2026 Ergebnis am 14.10.2026 veröffentlicht; DE-CAPEX nicht isoliert</t>
  </si>
  <si>
    <t>AUM/Investments nicht Sachanlagen</t>
  </si>
  <si>
    <t>FY2025: SEC 10-K FY2025; Investitionen überwiegend fondsbezogen, DE-Sachanlagen nicht separat</t>
  </si>
  <si>
    <t>2026: Q3 2026 Bericht am 22.10. morgens noch nicht veröffentlicht</t>
  </si>
  <si>
    <t>Neuer Projektplan OHNE Finalentscheidung</t>
  </si>
  <si>
    <t>FY2025: Tatsächlich gezahlter Cash-CAPEX Konzern FY2025</t>
  </si>
  <si>
    <t>2026: Tatsächlicher Cash-CAPEX Konzern H1 2026; Segment Automobile €3.502 Mio</t>
  </si>
  <si>
    <t>T1-052, T1-053, T1-054</t>
  </si>
  <si>
    <t>Mehrere grosse Altprojekte belegt</t>
  </si>
  <si>
    <t>FY2025: Unternehmensbericht FY2025; €6.400 Mio Forschungsausgaben NICHT Sachkapital-CAPEX</t>
  </si>
  <si>
    <t>2026: Keine veröffentlichte H1-DE-Cashkapitalflussrechnung</t>
  </si>
  <si>
    <t>Gestrichenen Plan separat erfasst</t>
  </si>
  <si>
    <t>FY2025: Sachanlagenzugänge 2025 (BILANZIELL, NICHT Zahlungen)</t>
  </si>
  <si>
    <t>2026: Sachanlageninvestitionen H1 2026 gerundet; nicht als Cash bestätigt</t>
  </si>
  <si>
    <t>T1-056, T1-057, T1-058, T1-059</t>
  </si>
  <si>
    <t>Alte Chipprojekte; Bamberg-Datum offen</t>
  </si>
  <si>
    <t>FY2025: Tatsächlicher Cash-CAPEX FY2024/25, Geschäftsjahr 01.10.2024-30.09.2025</t>
  </si>
  <si>
    <t>2026: 9M 2025/26 Interim erhältlich; Investitions-Cash-Wert hier nicht verifiziert</t>
  </si>
  <si>
    <t>T1-060, T1-061</t>
  </si>
  <si>
    <t>Eigentuemerschaft/Leasing getrennt</t>
  </si>
  <si>
    <t>FY2025: Carlyle SEC 10-K 2025; Fondsinvestitionen nicht DE-Sachanlagezahlungen</t>
  </si>
  <si>
    <t>2026: H1/Q2 2026 Investor Relations; kein DE-Cash-CAPEX getrennt</t>
  </si>
  <si>
    <t>Finanzbeteiligung / keine eigene Anlage</t>
  </si>
  <si>
    <t>MADE FOR GERMANY | TRANCHE 1 | ERGEBNIS</t>
  </si>
  <si>
    <t>Ausschliesslich die erneute Pruefung 01-25. NICHT mit globalen 54 Altregister-Projekten addieren; hier hat die gezielte Recherche den Umfang verbessert.</t>
  </si>
  <si>
    <t>Ergebnis</t>
  </si>
  <si>
    <t>Methodische Bedeutung / Grenze</t>
  </si>
  <si>
    <t>Untersuchte Unternehmen</t>
  </si>
  <si>
    <t>25 Unternehmen in offizieller Reihenfolge, inklusive nicht offengelegter privater Anlagenprojekte</t>
  </si>
  <si>
    <t>Erfasste Zeilen Gesamt</t>
  </si>
  <si>
    <t>Vorgaenge</t>
  </si>
  <si>
    <t>Eigene Projekte plus Programme, Finanztransaktionen, Bestand, Miete und gestrichene Vorhaben</t>
  </si>
  <si>
    <t>Eigene identifizierte physische Anlagenprojekte</t>
  </si>
  <si>
    <t>Nicht jedes Mitglied hat isolierbare Einzelprojekte; keine Aussage zu Nullinvestitionen</t>
  </si>
  <si>
    <t>Eigene Vorhaben vor 21.07.2025 eindeutig belegt</t>
  </si>
  <si>
    <t>Stichtag durch echte datierte Quellen oder bereits abgeschlossenen Bau vor Stichtag nachgewiesen</t>
  </si>
  <si>
    <t>Eigene Vorhaben mit erstem Nach-Stichtags-Quellenbeleg</t>
  </si>
  <si>
    <t>NICHT nachgewiesene Erstentscheidung oder M4G-Zusaetzlichkeit; diese bleiben offen</t>
  </si>
  <si>
    <t>Eigene Projekte mit gar keiner belastbaren Datierung</t>
  </si>
  <si>
    <t>Hier nur Projektangaben ohne Zeitbeleg</t>
  </si>
  <si>
    <t>Projekte mit nach 21.07.2025 BELEGT erstem internen Investitionsbeschluss</t>
  </si>
  <si>
    <t>Nicht berechenbar: Kein Vorstandsbeschluss allein durch spaetere Pressemitteilung bewiesen</t>
  </si>
  <si>
    <t>Eindeutig M4G-bedingt ZUSAETZLICHE deutsche Sachinvestitionen</t>
  </si>
  <si>
    <t>Ohne Projekt-/Vertragskausalbelege KEINE geschlossene Zahl; niemals Null annehmen</t>
  </si>
  <si>
    <t>Separater frischer Amprion-Auftrag ElbB</t>
  </si>
  <si>
    <t>Maerz 2026 Bauauftrag Altprojekt (seit 2021); GEGENPART zu 2-Mrd-Rhein-Main-Link-Altprojekt, nicht nachbezahlt</t>
  </si>
  <si>
    <t>Betrag Blackstone Lippetal Plan</t>
  </si>
  <si>
    <t>Bis zu 4.000 Mio, finale Investitionsentscheidung ausstehend; niemals als realisierte Zahlung werten</t>
  </si>
  <si>
    <t>Relevante eigene Sachanlagenprojekte (2025-28)</t>
  </si>
  <si>
    <t>Schon vor 2025 fertige Bauten aus Stichtagsprojektnenner entfernt.</t>
  </si>
  <si>
    <t>Davon vor Stichtag bekannt (2025-28 relevant)</t>
  </si>
  <si>
    <t>Nachweisbar alt, trotz Investitionen nach Stichtag.</t>
  </si>
  <si>
    <t>Davon nur Erstbeleg danach (2025-28 relevant)</t>
  </si>
  <si>
    <t>Nicht automatisch nach 21.07.2025 neu beschlossen.</t>
  </si>
  <si>
    <t>Ergibt sich daraus eine Vollsummenquote bezueglich 850 Mrd?</t>
  </si>
  <si>
    <t>Projektbudgets decken unterschiedliche Perioden/Definitionen ab; Liste 01-25 reicht nicht fuer Gesamtvergleich</t>
  </si>
  <si>
    <t>2025-07-21</t>
  </si>
  <si>
    <t>Datum</t>
  </si>
  <si>
    <t>Datum vor Ende Juli entscheidend, NICHT der Erstellungs- oder Abrufzeitpunkt von FY2025 Berichten</t>
  </si>
  <si>
    <t>Datenstand</t>
  </si>
  <si>
    <t>2026-10-22</t>
  </si>
  <si>
    <t>Auswertungsstand darf keine spaeter publizierten Quellen enthalten</t>
  </si>
  <si>
    <t>METHODIK | ERSTENTSCHEID VS. VEROEFFENTLICHUNG</t>
  </si>
  <si>
    <t>Die 12 Vorgaben gelten weiter; diese nachtraegliche Teiltranche ist KEIN vollstaendiges Audit aller Zahlungen/Unterlagen.</t>
  </si>
  <si>
    <t>Kontrolle</t>
  </si>
  <si>
    <t>Verbindliche Regel</t>
  </si>
  <si>
    <t>Beispiel dieser Tranche</t>
  </si>
  <si>
    <t>Folge fuer die Summenbildung</t>
  </si>
  <si>
    <t>VOR ist verifizierbar</t>
  </si>
  <si>
    <t>Vor oder am 20.07.2025 bereits konkret publiziert/beschlossen/gebaut = altes Projekt.</t>
  </si>
  <si>
    <t>Bayer Monheim 2023; Beiersdorf Zentrum Hamburg 20.06.2025; BMW Muenchen 2024.</t>
  </si>
  <si>
    <t>Weder 2025/26 Zahlungen noch 2026 Liefervertraege erzeugen dadurch Neubescheid.</t>
  </si>
  <si>
    <t>NACH-ERSTBELEG ist kein Erstbeschluss</t>
  </si>
  <si>
    <t>Nur bisher fruehester gefundener Beleg nach 21.07.2025; fruehere interne Entscheidung nicht ausgeschlossen.</t>
  </si>
  <si>
    <t>Amazon Koennern Interesse Sep.2025; Bosch Bamberg Nov.2025 erstmals verifiziert in Betrieb.</t>
  </si>
  <si>
    <t>Nicht pauschal als neue M4G-Beschluesse oder kausale Zusaetzlichkeit buchen.</t>
  </si>
  <si>
    <t>Investitionsbeschluss intern</t>
  </si>
  <si>
    <t>Ohne Board-, Gesellschafter-, Investitions- oder originalen Auftragsbeschluss Originaldatum offen.</t>
  </si>
  <si>
    <t>Blackstone 2026 Standortkauf UNTER AUFSCHIEBENDEN Bedingungen, FID noch ausstehend.</t>
  </si>
  <si>
    <t>Stichtagsstatus bleibt offen - auch wenn Presseankundigung neu.</t>
  </si>
  <si>
    <t>Alte Projekte, neue Vertraege</t>
  </si>
  <si>
    <t>Vertrag nach 21.07.2025 an einem zuvor beschlossenen Projekt separat markieren.</t>
  </si>
  <si>
    <t>Amprion Rhein-Main-Link 2.000 Mio 2026; Korridor B ElbB 300 Mio 2026.</t>
  </si>
  <si>
    <t>Eurovertrag getrennt vom urspruenglichen Projektzeitpunkt und von Zahlungen behandeln.</t>
  </si>
  <si>
    <t>Liquiditaet, Bilanz, Plan</t>
  </si>
  <si>
    <t>Gezahlter Cash-CAPEX, bilanzierte Anlagen, mehrjaehriges Projektbudget und beauftragter Wert sind keine addierbaren Groessen.</t>
  </si>
  <si>
    <t>50Hertz Cash FY2025/H1 2026 vs Amprion Bilanz 2025/26.</t>
  </si>
  <si>
    <t>Weder doppelt zaehlen noch in den 850 Mrd automatisch stichtagskausal umrechnen.</t>
  </si>
  <si>
    <t>M&amp;A &amp; Bestand getrennt</t>
  </si>
  <si>
    <t>Fondsanlagen, Kredite, Kapitalbeteiligungen, Bestandsimmobilien, Mietausgaben separat.</t>
  </si>
  <si>
    <t>Apollo, Advent, Ardian, Carlyle, Aroundtown und Meditec Mietvertrag.</t>
  </si>
  <si>
    <t>Finanzgeschaefte nicht als Neuerrichtung physischer deutscher Anlagen verbuchen.</t>
  </si>
  <si>
    <t>Historische &amp; auslaendische Teile</t>
  </si>
  <si>
    <t>Zeitband fuer Projektbudget dokumentieren; weltweite oder alte Projektausgaben nie als neue deutsche 2025-28 Cash-Werte.</t>
  </si>
  <si>
    <t>AWS Brandenburg bis 2040, BMW Regensburg seit 2023, Citral Zhanjiang China.</t>
  </si>
  <si>
    <t>Ankuendigungsbudgets nicht mit Zahlungen oder deutschen Folgekosten gleichsetzen.</t>
  </si>
  <si>
    <t>Quellen &amp; Grenzen</t>
  </si>
  <si>
    <t>Direktquelle fuer Datum und Betrag, andere Belege als solche kennzeichnen; Quellenverfuegbarkeit offen.</t>
  </si>
  <si>
    <t>Privatunternehmen Allisa/Alois-Mueller; grosse Firmen nur Konzern-Gesamtjahres- und Zwischenberichte.</t>
  </si>
  <si>
    <t>Keine fiktiven Nullwerte und kein Anspruch auf durchgaengigen Volltextaudit aller 25 Unternehmen.</t>
  </si>
  <si>
    <t>Doppelzaehlung verhindern</t>
  </si>
  <si>
    <t>Teilprojekte, Gesamtprogramme, Tochterunternehmen und mehrjaehrige Cashflows identifizieren.</t>
  </si>
  <si>
    <t>Amazon 2027 16.000 Mio umfasst AWS 4.800 Mio; Bayer Monheim 220 umfasst 2025 Ausgaben 91.</t>
  </si>
  <si>
    <t>Nicht Summe aller Projektzeilen oder Vertrag+Cash als neue Nettoinvestition ausgeben.</t>
  </si>
  <si>
    <t>Chronologie fuer Zukunft</t>
  </si>
  <si>
    <t>Datenstand der Quelle &lt;=22.10.2026; spaetere Berichte nicht als damals bekannt ausgeben.</t>
  </si>
  <si>
    <t>Amazon neueste 2027 Ankuendigung 20.10.2026.</t>
  </si>
  <si>
    <t>Stichtag 22.10.2026 fuer Recherche; 21.07.2025 fuer Neuheit.</t>
  </si>
  <si>
    <t>Materialitaet der Projekte</t>
  </si>
  <si>
    <t>Jedes identifizierbare bauliche Einzelvorhaben einzeln, soweit Quellen es zulassen; ALTE bereits vor 2025 fertige Projekte aus 2025-28 Vergleich entfernen.</t>
  </si>
  <si>
    <t>BASF mehrere Bauprojekte identifiziert; Allianz keine operativ separat bezifferten.</t>
  </si>
  <si>
    <t>Differenziert Projektanzahl von Unternehmensanzahl</t>
  </si>
  <si>
    <t>Keine M4G-Kausalitaet fingieren</t>
  </si>
  <si>
    <t>Projekt NACH gestartet bedeutet ohne explizite Kausalbelege keine Initiative-induzierte Investition.</t>
  </si>
  <si>
    <t>Blackstone Lippetal erst 2026 oeffentlich; finale Entscheidung offen.</t>
  </si>
  <si>
    <t>Keine isolierte zahlbare Neu-M4G-Summe fuers erste 25er-Paket bestimmbar.</t>
  </si>
  <si>
    <t>MADE FOR GERMANY | VERTIEFTE STICHTAGSPRUEFUNG | MITGLIEDER 26-50</t>
  </si>
  <si>
    <t>Datum 21.07.2025 | Nur datierte eigene Sachanlagenprojekte zaehlen; Programme, Finanztransaktionen und Staatsprojekte separat. Datenstand 22.10.2026.</t>
  </si>
  <si>
    <t>Investition / Projekt</t>
  </si>
  <si>
    <t>DE-Standort</t>
  </si>
  <si>
    <t>Stichtagsklasse</t>
  </si>
  <si>
    <t>Interne Erstentscheidung / Abgrenzung</t>
  </si>
  <si>
    <t>Projektbudget EUR Mio</t>
  </si>
  <si>
    <t>Umsetzungsstand</t>
  </si>
  <si>
    <t>Vertrag / Auftragsstatus</t>
  </si>
  <si>
    <t>Eigene Zahlungen nach Stichtag</t>
  </si>
  <si>
    <t>M4G Kausalitaet</t>
  </si>
  <si>
    <t>Bereinigung</t>
  </si>
  <si>
    <t>Pruefgrenze</t>
  </si>
  <si>
    <t>Relevanz 2025-28</t>
  </si>
  <si>
    <t>T2-001</t>
  </si>
  <si>
    <t>Deutsches Herzzentrum der Charite DHZC</t>
  </si>
  <si>
    <t>Berlin-Campus Virchow</t>
  </si>
  <si>
    <t>2021-12-14</t>
  </si>
  <si>
    <t>ALT: 2021 Vertrag / 2024 Bau</t>
  </si>
  <si>
    <t>Projekt-Gesamtbudget, 2026 fortgeschrieben; Bund/Land finanziert</t>
  </si>
  <si>
    <t>Grundstein 2025, Erst-Spatenstich April 2024</t>
  </si>
  <si>
    <t>Fruehere rechtliche Vereinbarung 2021</t>
  </si>
  <si>
    <t>Kein privatwirtschaftlicher post-M4G-Zahlungsbetrag isoliert</t>
  </si>
  <si>
    <t>NEIN - Kausalitaet nicht nachgewiesen</t>
  </si>
  <si>
    <t>Nur eigene deutsche Sachanlage wenn EIGENPROJEKT</t>
  </si>
  <si>
    <t>https://www.charite.de/service/pressemitteilung/artikel/detail/deutsches_herzzentrum_der_charite_nimmt_letzte_huerde/</t>
  </si>
  <si>
    <t>https://www.dhzc.charite.de/dhzc-neubau/</t>
  </si>
  <si>
    <t>Juli-2025-Entscheidungsdatum ggf. intern unbekannt</t>
  </si>
  <si>
    <t>T2-002</t>
  </si>
  <si>
    <t>Forschungsgebaeude Berlin Center for Advanced Therapies BeCAT</t>
  </si>
  <si>
    <t>2026-04</t>
  </si>
  <si>
    <t>Erstbeschluss unbelegt; Eroeffnungsdatum keine Neuentscheidung</t>
  </si>
  <si>
    <t>Gesamt-Baukosten; staatlich finanziert</t>
  </si>
  <si>
    <t>April 2026 Eroeffnung; Ursprung der Bauentscheidung nicht isoliert</t>
  </si>
  <si>
    <t>Nicht isoliert</t>
  </si>
  <si>
    <t>Kein post-M4G-Cash nachweisbar</t>
  </si>
  <si>
    <t>https://www.charite.de/service/pressemitteilung/artikel/detail/feierliche_eroeffnung_der_forschungszentren_si_m_und_becat</t>
  </si>
  <si>
    <t>T2-003</t>
  </si>
  <si>
    <t>Forschungsgebaeude Der Simulierte Mensch Si-M</t>
  </si>
  <si>
    <t>Vorbereitung vor Eroeffnung, konkrete Datierung vor Stichtag nicht gesichert</t>
  </si>
  <si>
    <t>April 2026 Eroeffnung</t>
  </si>
  <si>
    <t>T2-004</t>
  </si>
  <si>
    <t>Neue Dosen-Abfuelllinie Halle</t>
  </si>
  <si>
    <t>Halle (Saale)</t>
  </si>
  <si>
    <t>2025-01-29</t>
  </si>
  <si>
    <t>ALT: erste konkrete Pressemitteilung Jan 2025</t>
  </si>
  <si>
    <t>Projektvolumen 2025-2026, Teil in 150 Mio Programm</t>
  </si>
  <si>
    <t>Juli 2026 Maschinen angeliefert, Betrieb spaeter geplant</t>
  </si>
  <si>
    <t>Maschinenbestellung vorhanden, Einzelwert nicht bekannt</t>
  </si>
  <si>
    <t>Keine projektbezogene Zahlung 21.7.25-22.10.26</t>
  </si>
  <si>
    <t>https://www.cocacolaep.com/de/news/millionen-investition-in-den-coca-cola-standort-halle/</t>
  </si>
  <si>
    <t>T2-005</t>
  </si>
  <si>
    <t>Glas-Mehrweg-Linie und Sortiergebaeude Lueneburg</t>
  </si>
  <si>
    <t>Lueneburg</t>
  </si>
  <si>
    <t>ALT, in 2025er Gesamtplan enthalten</t>
  </si>
  <si>
    <t>Jahresplan 2025; Teil in 150 Mio Programm</t>
  </si>
  <si>
    <t>Bestehende Glaslinie bereits 2024 eingebaut, Gebaeude 2025</t>
  </si>
  <si>
    <t>Keine separate Auszahlung</t>
  </si>
  <si>
    <t>T2-006</t>
  </si>
  <si>
    <t>Produktionslinie Dorsten Konzentrate</t>
  </si>
  <si>
    <t>Dorsten</t>
  </si>
  <si>
    <t>Teil des 2025-Gesamtplans</t>
  </si>
  <si>
    <t>Angekundigter Umbau und Produktlinienverlagerung</t>
  </si>
  <si>
    <t>Keine projektbezogene Auszahlung</t>
  </si>
  <si>
    <t>T2-007</t>
  </si>
  <si>
    <t>Temporarer Technik-Wartungshangar Frankfurt</t>
  </si>
  <si>
    <t>Frankfurt am Main</t>
  </si>
  <si>
    <t>2025-07-16</t>
  </si>
  <si>
    <t>ALT aufgrund Berichtsangabe zum Beschluss vor 21. Juli</t>
  </si>
  <si>
    <t>Budget nicht offen</t>
  </si>
  <si>
    <t>Spatenstich 02.06.2026; Fertigstellung 2027</t>
  </si>
  <si>
    <t>Beschluss im FY2024/25 Dokument 16.07.2025, Baupartner 2026 genannt</t>
  </si>
  <si>
    <t>Zahlungen separat nicht offengelegt</t>
  </si>
  <si>
    <t>https://condor-newsroom.condor.com/de/de/news-artikel/spatenstich-in-frankfurt-condor-erweitert-wartungskapazitaeten-fuer-wachsende-a330neo-flotte/</t>
  </si>
  <si>
    <t>T2-008</t>
  </si>
  <si>
    <t>TDI-Energieeffizienz-Modernisierung 2023-25</t>
  </si>
  <si>
    <t>2023-12-05</t>
  </si>
  <si>
    <t>ALT; NICHT mit neuem 2026 Kompressor gleichsetzen</t>
  </si>
  <si>
    <t>Mittlerer bis hoher zweistelliger Mio-Bereich; kein exakter Betrag</t>
  </si>
  <si>
    <t>20.03.2025 in Betrieb genommen</t>
  </si>
  <si>
    <t>Projekt bereits 2023 vorgestellt</t>
  </si>
  <si>
    <t>Gesamtzahlung nicht periodengerecht abgrenzbar</t>
  </si>
  <si>
    <t>https://www.covestro.com/press/de/covestro-schliesst-modernisierung-der-tdi-anlage-in-dormagen-erfolgreich-ab/</t>
  </si>
  <si>
    <t>T2-009</t>
  </si>
  <si>
    <t>Neuer Dampfkompressor 2026 Dormagen</t>
  </si>
  <si>
    <t>2026-05-11</t>
  </si>
  <si>
    <t>Fruehester Fund danach; interne Erstfreigabe offen</t>
  </si>
  <si>
    <t>Niedriger zweistelliger Mio-Betrag; nicht exakt</t>
  </si>
  <si>
    <t>Ankuendigung Mai 2026; Bauende 2027 geplant</t>
  </si>
  <si>
    <t>Vertragswert nicht genannt</t>
  </si>
  <si>
    <t>Auszahlung nicht projektbezogen belegt</t>
  </si>
  <si>
    <t>T2-010</t>
  </si>
  <si>
    <t>CSL Forschungs- und Entwicklungszentrum Marburg</t>
  </si>
  <si>
    <t>Marburg</t>
  </si>
  <si>
    <t>2022-09-13</t>
  </si>
  <si>
    <t>ALT und vor Untersuchungszeitraum im Wesentlichen fertig</t>
  </si>
  <si>
    <t>Gesamtprojektvolumen</t>
  </si>
  <si>
    <t>2022 vorgestellt nach ca. drei Jahren Bau</t>
  </si>
  <si>
    <t>Historisches Projekt</t>
  </si>
  <si>
    <t>Historisch, kein 2025-28 Neuvolumen</t>
  </si>
  <si>
    <t>https://www.cslbehring.de/news/2022/csl-presents-new-research-and-development-center</t>
  </si>
  <si>
    <t>T2-011</t>
  </si>
  <si>
    <t>Basisfraktionierung Phoenix</t>
  </si>
  <si>
    <t>2023-03-23</t>
  </si>
  <si>
    <t>ALT und vor Untersuchungszeitraum fertig</t>
  </si>
  <si>
    <t>470 Mio USD, bewusst NICHT in EUR-Spalte</t>
  </si>
  <si>
    <t>Historisches Bauprogramm</t>
  </si>
  <si>
    <t>Kein neuer deutscher 2025-28 Zahlungsbeleg</t>
  </si>
  <si>
    <t>https://www.cslbehring.de/news/2023/phoenix-eroeffnung</t>
  </si>
  <si>
    <t>T2-012</t>
  </si>
  <si>
    <t>Hydrometallurgische Industrieanlage Batterierecycling</t>
  </si>
  <si>
    <t>2024-09-09</t>
  </si>
  <si>
    <t>ALT; Foerderbewilligung keine neue Projektentscheidung</t>
  </si>
  <si>
    <t>Budget private Anlagenzahlungen nicht beziffert</t>
  </si>
  <si>
    <t>2024 Spatenstich; Okt 2026 weiterhin im Bau</t>
  </si>
  <si>
    <t>Oeffentliche Foerderung separat</t>
  </si>
  <si>
    <t>Private gezahlte Euro unbekannt</t>
  </si>
  <si>
    <t>https://www.cylib.de/de/post/made-in-germany-battery-recycler-cylib-to-scale-strategic-critical-raw-material-production-for-europe</t>
  </si>
  <si>
    <t>https://www.cylib.de/de/post/cylib-selected-as-strategic-project-under-eu-critical-raw-materials-act</t>
  </si>
  <si>
    <t>T2-013</t>
  </si>
  <si>
    <t>Standortausbau pharmazeutische Produktion Pfaffenhofen</t>
  </si>
  <si>
    <t>Pfaffenhofen</t>
  </si>
  <si>
    <t>2024-02-16</t>
  </si>
  <si>
    <t>ALT, im Februar 2024 mit Volumen publiziert</t>
  </si>
  <si>
    <t>Mehrjahresbudget, ca.</t>
  </si>
  <si>
    <t>Investitionsstandort im Ausbau 2025/26</t>
  </si>
  <si>
    <t>Kein genaues Einzelvertragsvolumen</t>
  </si>
  <si>
    <t>Geleistete Barzahlungen nicht beziffert</t>
  </si>
  <si>
    <t>T2-014</t>
  </si>
  <si>
    <t>Lackierereiausbau Werk Woerth</t>
  </si>
  <si>
    <t>Woerth am Rhein</t>
  </si>
  <si>
    <t>Teilprogramm als Ganzes schon 06.06.2025 festgelegt; NICHT neu-M4G</t>
  </si>
  <si>
    <t>Teil eines ueber 2.000 Mio DE-Programms, nicht separat</t>
  </si>
  <si>
    <t>Investition in neue Lackieranlage angekuendigt</t>
  </si>
  <si>
    <t>Vertrag nicht einzeln beziffert</t>
  </si>
  <si>
    <t>Zahlungen nicht als neuem Projekt zugeordnet</t>
  </si>
  <si>
    <t>https://www.daimlertruck.com/newsroom/pressemitteilung/mercedes-benz-trucks-macht-europaeisches-produktionsnetzwerk-fit-fuer-die-zukunft-53419789</t>
  </si>
  <si>
    <t>https://www.daimlertruck.com/fileadmin/user_upload/dokumente/betriebsrat/20250606_Presse-Information.pdf</t>
  </si>
  <si>
    <t>T2-015</t>
  </si>
  <si>
    <t>Rohbau-Fahrerhausmodernisierung Werk Woerth</t>
  </si>
  <si>
    <t>Allgemeiner Investitionszusagenrahmen seit 06.06.2025 ALT; Einzelvorhabens-Erstbeschluss offen</t>
  </si>
  <si>
    <t>Teil im alten &gt;2.000 Mio DE-Paket</t>
  </si>
  <si>
    <t>Werkmodernisierung weiterverfolgt</t>
  </si>
  <si>
    <t>Keine einzelne Auftragssumme</t>
  </si>
  <si>
    <t>Keine projektgenauen Barzahlungen</t>
  </si>
  <si>
    <t>T2-016</t>
  </si>
  <si>
    <t>Neuer Verwaltungs- und Buerocampus Essen</t>
  </si>
  <si>
    <t>Essen</t>
  </si>
  <si>
    <t>2023-11-08</t>
  </si>
  <si>
    <t>ALT, 2022 Baubeginn laut Original</t>
  </si>
  <si>
    <t>Kein eindeutiges Projektbudget</t>
  </si>
  <si>
    <t>Bau ab 2022, Richtfest 2023, Einweihung 2026</t>
  </si>
  <si>
    <t>Bauauftraege Jahre zuvor</t>
  </si>
  <si>
    <t>Zeitgenaue private Zahlungen offen</t>
  </si>
  <si>
    <t>https://corpsite.deichmann.com/de-DE/newsroom/pressetexte/investition-in-die-zukunft-und-in-den-standort</t>
  </si>
  <si>
    <t>https://corpsite.deichmann.com/de-DE/unternehmen/deichmann-campus</t>
  </si>
  <si>
    <t>T2-017</t>
  </si>
  <si>
    <t>Lufthansa Cargo Frankfurt LCCevo Luftfrachtzentrum</t>
  </si>
  <si>
    <t>Frankfurt Flughafen</t>
  </si>
  <si>
    <t>2023-11-21</t>
  </si>
  <si>
    <t>ALT; Teilvorhaben/Headquarter duerfen nicht erneut addiert werden</t>
  </si>
  <si>
    <t>Ganzes 2023-2030 Projekt, von rund 500 auf 600 Mio fortgeschrieben</t>
  </si>
  <si>
    <t>1. Bauabschnitt Juni 2026 in Betrieb genommen</t>
  </si>
  <si>
    <t>Baubeginn 2023 mit Zueblin</t>
  </si>
  <si>
    <t>Keine Zuordnung 600 Mio Barzahlungen seit M4G</t>
  </si>
  <si>
    <t>https://www.mynewsdesk.com/de/lufthansa-cargo-ag/pressreleases/lufthansa-cargo-beginnt-mit-dem-neubau-des-hubs-frankfurt-und-investiert-in-ein-hochmodernes-lagersystem-am-frankfurter-flughafen-3287302</t>
  </si>
  <si>
    <t>https://www.lufthansa-cargo.com/de/ci/lccevo-event</t>
  </si>
  <si>
    <t>T2-018</t>
  </si>
  <si>
    <t>Glasfaser- und Mobilfunknetzausbau (laufend)</t>
  </si>
  <si>
    <t>Programm ist nicht als neuer Beschluss feststellbar</t>
  </si>
  <si>
    <t>Bestehendes DE-Netzbauprogramm ohne projektscharfes Budget</t>
  </si>
  <si>
    <t>Ausgaben laufen FY2025 und H1 2026</t>
  </si>
  <si>
    <t>Netzbestellungen fortlaufend</t>
  </si>
  <si>
    <t>1573 Mio DE Cash Q4 2025 + 1772 Mio DE Cash H1 2026 gesondert und schon im globalen Nachweis erfasst</t>
  </si>
  <si>
    <t>T2-019</t>
  </si>
  <si>
    <t>Industrial AI Cloud mit NVIDIA, Muenchen</t>
  </si>
  <si>
    <t>2025-06-13</t>
  </si>
  <si>
    <t>VOR: gemeinsame Ankuendigung bereits Juni 2025</t>
  </si>
  <si>
    <t>Partnerschafts-/Projektbudget, nicht Zahlungsnachweis</t>
  </si>
  <si>
    <t>2026 in Betrieb genommen</t>
  </si>
  <si>
    <t>Gemeinschaftsprojekt mit NVIDIA: bitte bei Nr 99 nicht doppelt</t>
  </si>
  <si>
    <t>Keine eigenen Cashzahlungen hier isoliert</t>
  </si>
  <si>
    <t>T2-020</t>
  </si>
  <si>
    <t>Europe Innovation Center Troisdorf</t>
  </si>
  <si>
    <t>Troisdorf</t>
  </si>
  <si>
    <t>2023-11-29</t>
  </si>
  <si>
    <t>ALT, schon 2023 konkret kommuniziert</t>
  </si>
  <si>
    <t>Projektbudget nicht offen</t>
  </si>
  <si>
    <t>2025 Oktober eroeffnet</t>
  </si>
  <si>
    <t>Baubeginn 2023 vorgesehen</t>
  </si>
  <si>
    <t>Kostenanteil seit 21.07.2025 nicht isoliert</t>
  </si>
  <si>
    <t>https://group.dhl.com/de/presse/pressemitteilungen/2023/dhl-baut-neues-europaeisches-innovation-center-in-troisdorf-und-setzt-dabei-ganz-auf-nachhaltigkeit.html</t>
  </si>
  <si>
    <t>T2-021</t>
  </si>
  <si>
    <t>Paketzentrum Erweiterung Koeln-Eifeltor</t>
  </si>
  <si>
    <t>Koeln</t>
  </si>
  <si>
    <t>ALT, 2024 Baubeginn in 2026 Firmenmeldung bestaetigt</t>
  </si>
  <si>
    <t>Ohne exactes Euro-Projektbudget</t>
  </si>
  <si>
    <t>2024 Baubeginn, Sep 2026 Eroeffnung</t>
  </si>
  <si>
    <t>Altvertrag/Bestandsausbau</t>
  </si>
  <si>
    <t>Buchungsanteil offen</t>
  </si>
  <si>
    <t>https://group.dhl.com/de/presse/pressemitteilungen/2026/dhl-eroeffnet-in-koeln-eines-der-groessten-paketzentren-nordrhein-westfalens.html</t>
  </si>
  <si>
    <t>T2-022</t>
  </si>
  <si>
    <t>DHL Express Standort Koeln-Marsdorf</t>
  </si>
  <si>
    <t>2025-07-14</t>
  </si>
  <si>
    <t>ALT; Drittinvestor-Bauherr, nicht voll als DHL-Sachinvestition anrechnen</t>
  </si>
  <si>
    <t>Projektvolumen, Eigentuemer/Bauherr Bauwens extern</t>
  </si>
  <si>
    <t>2026 Oktober eroeffnet</t>
  </si>
  <si>
    <t>Externes Gebaeudeeigentum, Miet- oder Nutzungsrechte moeglich</t>
  </si>
  <si>
    <t>KEIN Nachweis, dass 40 Mio direkt eigenes Cash-CAPEX DHL sind</t>
  </si>
  <si>
    <t>https://group.dhl.com/de/presse/pressemitteilungen/2025/dhl-express-baut-neuen-betriebsstandort-in-koeln.html</t>
  </si>
  <si>
    <t>T2-023</t>
  </si>
  <si>
    <t>Supply Chain Logistikzentrum Halle Leipzig Region</t>
  </si>
  <si>
    <t>2024-05-28</t>
  </si>
  <si>
    <t>ALT; 2024 Richtfest; nicht als 2025 neue Entscheidung</t>
  </si>
  <si>
    <t>Projektbudget nicht isoliert</t>
  </si>
  <si>
    <t>2024 Richtfest, November 2025 eroeffnet</t>
  </si>
  <si>
    <t>Eigentum/Finanzierungsstruktur pruefen</t>
  </si>
  <si>
    <t>Kein genaues deutsches Projekt-Cash</t>
  </si>
  <si>
    <t>https://group.dhl.com/de/presse/pressemitteilungen/2024/dhl-supply-chain-baut-kapazitaeten-mit-weiterem-logistikzentrum-multi-user-campus-leipzig-halle-aus.html</t>
  </si>
  <si>
    <t>T2-024</t>
  </si>
  <si>
    <t>Supply Chain Logistikzentrum Rheinbach</t>
  </si>
  <si>
    <t>Rheinbach</t>
  </si>
  <si>
    <t>2026-03-03</t>
  </si>
  <si>
    <t>Nur spaeterer Erstbeleg, internes Ursprungsdatum offen</t>
  </si>
  <si>
    <t>Projektvolumen nicht genannt</t>
  </si>
  <si>
    <t>Maerz 2026 Bau fortgeschritten, Inbetriebnahme geplant</t>
  </si>
  <si>
    <t>Kein einzelner Auftragseurowert</t>
  </si>
  <si>
    <t>Ausgaben nicht exakt projektbezogen</t>
  </si>
  <si>
    <t>https://group.dhl.com/de/presse/pressemitteilungen/2026/dhl-supply-chain-baut-co2-neutrales-logistikzentrum-in-rheinbach.html</t>
  </si>
  <si>
    <t>T2-025</t>
  </si>
  <si>
    <t>Supply Chain Logistikzentrum Jena-Apolda</t>
  </si>
  <si>
    <t>Apolda</t>
  </si>
  <si>
    <t>2026-10-09</t>
  </si>
  <si>
    <t>Erster bei dieser Untersuchung gefundener Beleg 2026, Beschluss offen</t>
  </si>
  <si>
    <t>Projektvolumen nicht offen</t>
  </si>
  <si>
    <t>Stuetzentfest Oktober 2026; Bau bereits begonnen</t>
  </si>
  <si>
    <t>Keine bezifferten Auftragswerte</t>
  </si>
  <si>
    <t>Auszahlung nicht genau nachweisbar</t>
  </si>
  <si>
    <t>https://group.dhl.com/de/presse/pressemitteilungen/2026/dhl-supply-chain-erreicht-wichtigen-baufortschritt-beim-logistikzentrum-jena-apolda.html</t>
  </si>
  <si>
    <t>T2-026</t>
  </si>
  <si>
    <t>Diehl eZee Factory, Roethenbach</t>
  </si>
  <si>
    <t>Roethenbach a.d. Pegnitz</t>
  </si>
  <si>
    <t>2026-03-24</t>
  </si>
  <si>
    <t>Datierter Auftrag 2026 belegt, aber interne Erstgenehmigung kann frueher liegen</t>
  </si>
  <si>
    <t>Rund 70 Mio Gesamtprojekt, NICHT gleichwertig den Lieferauftraegen</t>
  </si>
  <si>
    <t>Zentrale Auftraege Maerz 2026 erteilt; Spatenstich Mai 2026</t>
  </si>
  <si>
    <t>BREMER SE als GU beauftragt, Einzelpreise unbekannt</t>
  </si>
  <si>
    <t>Kein exakter Cash-Zahlungsbetrag</t>
  </si>
  <si>
    <t>https://new.diehl.com/metall/de/info-center/presse/spatenstich-fuer-die-ezee-factory-startschuss-fuer-die-messingproduktion-der-zukunft</t>
  </si>
  <si>
    <t>T2-027</t>
  </si>
  <si>
    <t>Celonis KI/Public Sector/Muenchen Ausbau</t>
  </si>
  <si>
    <t>Muenchen / Deutschland</t>
  </si>
  <si>
    <t>2025-11-26</t>
  </si>
  <si>
    <t>Keine eigene physische Sachanlage abgrenzbar</t>
  </si>
  <si>
    <t>DEUTLICH MEHR als 100 Mio; Untergrenze nur als Kontext; keine genaue Zahl</t>
  </si>
  <si>
    <t>2025 Commitment, auch Personal/Forschung/Produkte</t>
  </si>
  <si>
    <t>Kein Anlagenkaufvertrag</t>
  </si>
  <si>
    <t>Kein Anlagen-Cash isolierbar</t>
  </si>
  <si>
    <t>T2-028</t>
  </si>
  <si>
    <t>Investitionsprogramm Deutschland 2025</t>
  </si>
  <si>
    <t>ALT; nicht zu Einzelprojekten addieren</t>
  </si>
  <si>
    <t>Jahresbudget inkl Halle, Dorsten, Lueneburg, Flaschen, Kuehler</t>
  </si>
  <si>
    <t>Teilausgaben und Bau sichtbar</t>
  </si>
  <si>
    <t>Kein einheitlicher gueltiger Neuanlagenvertrag</t>
  </si>
  <si>
    <t>Nicht als Q4-Cash isoliert</t>
  </si>
  <si>
    <t>T2-029</t>
  </si>
  <si>
    <t>Investitionsprogramm Deutschland 2026</t>
  </si>
  <si>
    <t>Kein zusaetzliches Projekt zum Halle-Budget</t>
  </si>
  <si>
    <t>Ueber 100 Mio; sich mit Halle-Projekt und laufendem Plan ueberschneidend</t>
  </si>
  <si>
    <t>2026 laufend</t>
  </si>
  <si>
    <t>Kein einheitlicher Vertrag</t>
  </si>
  <si>
    <t>Keine spezielle Kassenabgrenzung</t>
  </si>
  <si>
    <t>https://www.cocacolaep.com/de/stories/vertrauen-standortfaktor/</t>
  </si>
  <si>
    <t>T2-030</t>
  </si>
  <si>
    <t>Deutsche Produktionsstandorte: Investitionszusage bis 2030</t>
  </si>
  <si>
    <t>Mehrere deutsche Werke</t>
  </si>
  <si>
    <t>2025-06-06</t>
  </si>
  <si>
    <t>ALT und nicht mit Woerth-Teilprojekten addieren</t>
  </si>
  <si>
    <t>Ueber 2.000 Mio; Rahmenprogramm kein Einzelbudget</t>
  </si>
  <si>
    <t>2025 Vor-M4G Betriebsvereinbarung / Zukunftsbilder</t>
  </si>
  <si>
    <t>Zusage, nicht gleich Bestellungen</t>
  </si>
  <si>
    <t>H1 2026 DE Buchinvestitionen 151 Mio separat</t>
  </si>
  <si>
    <t>T2-031</t>
  </si>
  <si>
    <t>Deichmann Jahresplanung Deutschland 2025</t>
  </si>
  <si>
    <t>2025-04-09</t>
  </si>
  <si>
    <t>ALT; nicht zum Campus addieren</t>
  </si>
  <si>
    <t>Gesamtplan 2025, filiale, CAMPUS etc.</t>
  </si>
  <si>
    <t>2025 laufend</t>
  </si>
  <si>
    <t>Keine exakten Kontrakte</t>
  </si>
  <si>
    <t>Keine isolierte Q4-Zahlung</t>
  </si>
  <si>
    <t>T2-032</t>
  </si>
  <si>
    <t>DBAG Unternehmensbeteiligungen 2025-2026</t>
  </si>
  <si>
    <t>verschiedene Laender</t>
  </si>
  <si>
    <t>AUSGESCHLOSSEN</t>
  </si>
  <si>
    <t>Portfolio-Unternehmenskauf; 2026 Teilvolumen</t>
  </si>
  <si>
    <t>Transaktionen, kein Neubau</t>
  </si>
  <si>
    <t>Aktien-/Anteilskauf</t>
  </si>
  <si>
    <t>Finanzanlage statt deutscher Sachanlage</t>
  </si>
  <si>
    <t>https://www.dbag.com/de/investor-relations/berichte/</t>
  </si>
  <si>
    <t>T2-033</t>
  </si>
  <si>
    <t>CVC Fondsdeployment 2025</t>
  </si>
  <si>
    <t>FINANZTRANSAKTION</t>
  </si>
  <si>
    <t>Fondsdeployment, NICHT deutsch oder Sachanlage</t>
  </si>
  <si>
    <t>Portfolioanlagen</t>
  </si>
  <si>
    <t>Finanzanlage</t>
  </si>
  <si>
    <t>Nicht deutscher CAPEX</t>
  </si>
  <si>
    <t>T2-034</t>
  </si>
  <si>
    <t>Lufthansa Konzern-Flugzeugbestellobligo</t>
  </si>
  <si>
    <t>2025-12-31</t>
  </si>
  <si>
    <t>Weltweiter Orderbestand; keine eigene deutsche Anlage</t>
  </si>
  <si>
    <t>Bestehende Auftraege</t>
  </si>
  <si>
    <t>Flugzeugliefervertraege, nicht deutscher Neubau</t>
  </si>
  <si>
    <t>Keine deutschlandabgrenzbare Zahlung</t>
  </si>
  <si>
    <t>T2-035</t>
  </si>
  <si>
    <t>DSGV Sparkassen-Verband - eigene vs Mitgliederinvestitionen</t>
  </si>
  <si>
    <t>nicht anwendbar</t>
  </si>
  <si>
    <t>AUSGESCHLOSSEN aus additiver Sachanlage</t>
  </si>
  <si>
    <t>Verbandsinvestitionen nicht mit rund 300 separaten Instituten gleichsetzen</t>
  </si>
  <si>
    <t>Kein einheitliches deutscher Anlagenprojekt isoliert</t>
  </si>
  <si>
    <t>Keine einheitliche Vertragspartei</t>
  </si>
  <si>
    <t>Keine Cash-Quote der Gesamtgruppe</t>
  </si>
  <si>
    <t>ALLE 25 FIRMEN 26-50 | GESCHAEFTSBERICHTE + EINZELPROJEKTSTICHTAG</t>
  </si>
  <si>
    <t>Jeder Firmen-Eintrag wird bewertet. Kein identifizierter Einzelbau = nicht Nullinvestitionen. Detailquelle in Projekten und Originalregister.</t>
  </si>
  <si>
    <t>EIGENPROJEKTE</t>
  </si>
  <si>
    <t>Andere Datensaetze</t>
  </si>
  <si>
    <t>GB2025 Belegstatus</t>
  </si>
  <si>
    <t>2026 Belegstatus</t>
  </si>
  <si>
    <t>Erstbeschluss nach Stichtag?</t>
  </si>
  <si>
    <t>Detail / Pruefgrenze</t>
  </si>
  <si>
    <t>Jahresabschluss 2025 original</t>
  </si>
  <si>
    <t>Zwischenbericht 2026 original</t>
  </si>
  <si>
    <t>Erste Projektquelle</t>
  </si>
  <si>
    <t>Relevante eigene 2025-28 Projekte</t>
  </si>
  <si>
    <t>Davon VOR</t>
  </si>
  <si>
    <t>Davon NACH-ERSTBELEG</t>
  </si>
  <si>
    <t>Kein Projekt = 0 Investitionen?</t>
  </si>
  <si>
    <t>Geprueftes Jahres-CAPEX netto neu</t>
  </si>
  <si>
    <t>UNBESTIMMBAR - Quellen-Erstbeleg kein Vorstandsbeschluss</t>
  </si>
  <si>
    <t>Kein eigenes deutsches Einzel-Sachanlagenprojekt mit Stichtagsdatum verifiziert; Konzern-/Finanzzahlen und Quellenluecken im Altregister. Carrier Klima-Sparte Europa nicht separat bilanziert; Konzern ist nicht identisch mit deutschem Mitglied.</t>
  </si>
  <si>
    <t>Quellenlage begrenzt; keine Projekt-Nullbehauptung</t>
  </si>
  <si>
    <t>NEIN - Datenluecke ist nicht Null</t>
  </si>
  <si>
    <t>Keine passende 2026-Halbjahres-CAPEX-Quelle belegt; Link ist Unternehmens-/Projektkontext, KEIN H1-Bericht.</t>
  </si>
  <si>
    <t>Kein eigenes deutsches Einzel-Sachanlagenprojekt mit Stichtagsdatum verifiziert; Konzern-/Finanzzahlen und Quellenluecken im Altregister. Beteiligungskäufe/Fondsdeals nicht Sachanlageninvestitionen am Standort Deutschland. Finanzinvestor: Fonds-/Beteiligungswerte KEINE deutsche Fabrik. Bereinigung 22.10.: irrtuemliche fremde Emittenten-Quellen aus altem 26-50 Register NICHT uebernommen.</t>
  </si>
  <si>
    <t>Kein eigenes deutsches Einzel-Sachanlagenprojekt mit Stichtagsdatum verifiziert; Konzern-/Finanzzahlen und Quellenluecken im Altregister. Investitionsankündigung deutlich &gt;100 Mio EUR ist keine unterschriebene Anlagebestellung oder Beleg über Cash-CAPEX. Bereinigung 22.10.: irrtuemliche fremde Emittenten-Quellen aus altem 26-50 Register NICHT uebernommen.</t>
  </si>
  <si>
    <t>Charite 2026 Pressemeldung vorhanden, aber nicht mit eigenstaendigem H1-Anlagen-Cashflow zu verwechseln.</t>
  </si>
  <si>
    <t>Deutsches Herzzentrum der Charite DHZC: VOR; Forschungsgebaeude Berlin Center for Advanced Therapies BeCAT: UNKLAR; Forschungsgebaeude Der Simulierte Mensch Si-M: UNKLAR</t>
  </si>
  <si>
    <t>T2-001, T2-002, T2-003</t>
  </si>
  <si>
    <t>Projekt(e) datiert, interne Beschluesse nach dem Stichtag nicht pauschal belegt</t>
  </si>
  <si>
    <t>Neue Dosen-Abfuelllinie Halle: VOR; Glas-Mehrweg-Linie und Sortiergebaeude Lueneburg: VOR; Produktionslinie Dorsten Konzentrate: VOR</t>
  </si>
  <si>
    <t>T2-004, T2-005, T2-006, T2-028, T2-029</t>
  </si>
  <si>
    <t>Kein eigenes deutsches Einzel-Sachanlagenprojekt mit Stichtagsdatum verifiziert; Konzern-/Finanzzahlen und Quellenluecken im Altregister. IT-/Gebäudeinvestitionen nicht nach Initiativstart als neue Projekte zuordenbar.</t>
  </si>
  <si>
    <t>Kein eigenes deutsches Einzel-Sachanlagenprojekt mit Stichtagsdatum verifiziert; Konzern-/Finanzzahlen und Quellenluecken im Altregister. Konzernweite IR-Kennzahlen lassen sich nicht auf CompAir Deutschland herunterbrechen.</t>
  </si>
  <si>
    <t>Condor separater Halbjahresabschluss 2026 fuer DE-CAPEX nicht verifiziert; Firmenhomepage ist KEIN H1-Bericht.</t>
  </si>
  <si>
    <t>Temporarer Technik-Wartungshangar Frankfurt: VOR</t>
  </si>
  <si>
    <t>TDI-Energieeffizienz-Modernisierung 2023-25: VOR; Neuer Dampfkompressor 2026 Dormagen: NACH-ERSTBELEG</t>
  </si>
  <si>
    <t>T2-008, T2-009</t>
  </si>
  <si>
    <t>CSL Konzern FY 2025/26 (bis 30.06.2026) verfuegbar; Deutschland-Cash nicht einzeln nachgewiesen.</t>
  </si>
  <si>
    <t>CSL Forschungs- und Entwicklungszentrum Marburg: VOR; Basisfraktionierung Phoenix: VOR</t>
  </si>
  <si>
    <t>T2-010, T2-011</t>
  </si>
  <si>
    <t>Kein eigenes deutsches Einzel-Sachanlagenprojekt mit Stichtagsdatum verifiziert; Konzern-/Finanzzahlen und Quellenluecken im Altregister. Portfolioakquisitionen und Fund Commitments sind Finanztransaktionen. Finanzinvestor: Fonds-/Beteiligungswerte KEINE deutsche Fabrik.</t>
  </si>
  <si>
    <t>Hydrometallurgische Industrieanlage Batterierecycling: VOR</t>
  </si>
  <si>
    <t>Standortausbau pharmazeutische Produktion Pfaffenhofen: VOR</t>
  </si>
  <si>
    <t>Lackierereiausbau Werk Woerth: NACH-ERSTBELEG; Rohbau-Fahrerhausmodernisierung Werk Woerth: NACH-ERSTBELEG</t>
  </si>
  <si>
    <t>T2-014, T2-015, T2-030</t>
  </si>
  <si>
    <t>Neuer Verwaltungs- und Buerocampus Essen: VOR</t>
  </si>
  <si>
    <t>T2-016, T2-031</t>
  </si>
  <si>
    <t>Kein eigenes deutsches Einzel-Sachanlagenprojekt mit Stichtagsdatum verifiziert; Konzern-/Finanzzahlen und Quellenluecken im Altregister. Wertpapier-/Fondsumsätze und Kreditvergabe keine eigenen Sachanlagen.</t>
  </si>
  <si>
    <t>Kein eigenes deutsches Einzel-Sachanlagenprojekt mit Stichtagsdatum verifiziert; Konzern-/Finanzzahlen und Quellenluecken im Altregister. Bei Beteiligungserwerben entstehen bei Zielgesellschaft nicht automatisch neue Sachanlagen. Finanzinvestor: Fonds-/Beteiligungswerte KEINE deutsche Fabrik.</t>
  </si>
  <si>
    <t>Kein eigenes deutsches Einzel-Sachanlagenprojekt mit Stichtagsdatum verifiziert; Konzern-/Finanzzahlen und Quellenluecken im Altregister. Deutsche Börse Group global tätig, IT-Infrastruktur nicht geografisch getrennt.</t>
  </si>
  <si>
    <t>Lufthansa Cargo Frankfurt LCCevo Luftfrachtzentrum: VOR</t>
  </si>
  <si>
    <t>T2-017, T2-034</t>
  </si>
  <si>
    <t>Industrial AI Cloud mit NVIDIA, Muenchen: VOR</t>
  </si>
  <si>
    <t>T2-018, T2-019</t>
  </si>
  <si>
    <t>Kein eigenes deutsches Einzel-Sachanlagenprojekt mit Stichtagsdatum verifiziert; Konzern-/Finanzzahlen und Quellenluecken im Altregister. Kreditvergaben, Sparguthaben, Sparkassenverbandsvermögen dürfen nicht als neue DSGV-Sachinvestitionen interpretiert werden. DSGV ist Verband und nicht die Summe aller Bankgesellschaften. Bereinigung 22.10.: irrtuemliche fremde Emittenten-Quellen aus altem 26-50 Register NICHT uebernommen.</t>
  </si>
  <si>
    <t>Europe Innovation Center Troisdorf: VOR; Paketzentrum Erweiterung Koeln-Eifeltor: VOR; DHL Express Standort Koeln-Marsdorf: VOR. Weitere Projekteintraege in T2_PROJEKTE. Bauwens ist beim DHL-Standort Koeln selbst Bauherr; 40 Mio nicht automatisch DHL-Cash.</t>
  </si>
  <si>
    <t>T2-020, T2-021, T2-022, T2-023, T2-024, T2-025</t>
  </si>
  <si>
    <t>Diehl eZee Factory, Roethenbach: NACH-ERSTBELEG</t>
  </si>
  <si>
    <t>Kein eigenes deutsches Einzel-Sachanlagenprojekt mit Stichtagsdatum verifiziert; Konzern-/Finanzzahlen und Quellenluecken im Altregister. Ausschließlich Beteiligungs-/Holdingmeldungen ohne neue Sachanlagenwerte. Bereinigung 22.10.: irrtuemliche fremde Emittenten-Quellen aus altem 26-50 Register NICHT uebernommen.</t>
  </si>
  <si>
    <t>Kein eigenes deutsches Einzel-Sachanlagenprojekt mit Stichtagsdatum verifiziert; Konzern-/Finanzzahlen und Quellenluecken im Altregister. Neue Serviceverträge und Umsatz sind kein eigener Bau-/Anlageninvestitionsbeleg. Bereinigung 22.10.: irrtuemliche fremde Emittenten-Quellen aus altem 26-50 Register NICHT uebernommen.</t>
  </si>
  <si>
    <t>ERGEBNIS DER ZWEITEN VERTIEFTEN TRANCHE | 26-50</t>
  </si>
  <si>
    <t>Projektzahlen sind KEINE Euro-Zahl der zusaetzlich von M4G verursachten Sachanlagen. Stand 22.10.2026.</t>
  </si>
  <si>
    <t>Wert</t>
  </si>
  <si>
    <t>Einordnung</t>
  </si>
  <si>
    <t>Mitglieder 26-50</t>
  </si>
  <si>
    <t>Jedes offizielle Mitglied gelistet.</t>
  </si>
  <si>
    <t>Registrierte Vorgangszeilen</t>
  </si>
  <si>
    <t>Eintraege</t>
  </si>
  <si>
    <t>Physische Projekte und nicht addierbare Programme.</t>
  </si>
  <si>
    <t>Identifizierte eigene Sachanlagenprojekte</t>
  </si>
  <si>
    <t>Auch vor 2025 fertige Projekte separat enthalten.</t>
  </si>
  <si>
    <t>Eindeutig vor dem 21.7.2025 bekannt</t>
  </si>
  <si>
    <t>Erster dokumentierter Plan/Ankuendigung/Start davor.</t>
  </si>
  <si>
    <t>Erstbeleg nach dem Stichtag</t>
  </si>
  <si>
    <t>Kein Nachweis eines neuen internen Erstbeschlusses.</t>
  </si>
  <si>
    <t>Projekt-Datum unklar</t>
  </si>
  <si>
    <t>Auch Quellen ohne Beschlusschronologie.</t>
  </si>
  <si>
    <t>Relevante Anlagenprojekte 2025-28</t>
  </si>
  <si>
    <t>Abgeschlossene historische Vorhaben aus Nenner entfernt.</t>
  </si>
  <si>
    <t>Davon bereits vor Stichtag bekannt</t>
  </si>
  <si>
    <t>Historische Planungen und Bauvorhaben.</t>
  </si>
  <si>
    <t>Davon Erstbeleg spaeter</t>
  </si>
  <si>
    <t>Interne Erstfreigabe nicht zwingend erst danach.</t>
  </si>
  <si>
    <t>Zusaetzliche isolierte gezahlte Cash-M4G-Investition</t>
  </si>
  <si>
    <t>Keine exakt abgegrenzte neue M4G-Cashsumme. NICHT null.</t>
  </si>
  <si>
    <t>Zusaetzliche bilanzierte DE Anlagen aus dieser Nachpruefung</t>
  </si>
  <si>
    <t>Bestehende Summen 8.984,8 Mio nicht neu addieren.</t>
  </si>
  <si>
    <t>Zusaetzlicher numerisch exakter DE Vertragswert</t>
  </si>
  <si>
    <t>Diehl 70 Mio ist Gesamtbudget, nicht Auftragssumme.</t>
  </si>
  <si>
    <t>Daimler Truck vor Stichtag zugesagtes Volumen</t>
  </si>
  <si>
    <t>EUR Mio (untere Schwelle)</t>
  </si>
  <si>
    <t>UEBER 2 Mrd; Zusage 06.06.2025; separater Rahmen, nicht zu Wuerth addieren.</t>
  </si>
  <si>
    <t>Lufthansa Cargo ALT Gesamtbudget</t>
  </si>
  <si>
    <t>Projektbudget 2023/24; nicht gezahlter Betrag 2025-26.</t>
  </si>
  <si>
    <t>Charite staatlich finanzierter DHZC ALT Etat</t>
  </si>
  <si>
    <t>Altentscheidung 2021; Budgets kumuliert nicht mit anderen Projektbudget fuer M4G.</t>
  </si>
  <si>
    <t>T2 Date stichtag</t>
  </si>
  <si>
    <t>Stichtag, kein Berichtsdatum.</t>
  </si>
  <si>
    <t>T2 Redaktionsschluss</t>
  </si>
  <si>
    <t>Nur bis hierzu verfuegbare Quelle.</t>
  </si>
  <si>
    <t>METHODE | PRUEFUNG 26-50 | KEINE NEU-M4G-ANRECHNUNG OHNE BELEG</t>
  </si>
  <si>
    <t>Regel</t>
  </si>
  <si>
    <t>Beispiel</t>
  </si>
  <si>
    <t>Konsequenz</t>
  </si>
  <si>
    <t>Vor dem 21.07.2025 erstmalig dokumentierte Projekte sind Altprojekte, auch wenn 2026 Bau/Zahlung laeuft.</t>
  </si>
  <si>
    <t>Daimler &gt;2 Mrd zugesagt 06.06.2025; Charite 2021; DHL Cargo 2023.</t>
  </si>
  <si>
    <t>Nicht als 2025-Neuentscheidung zählen.</t>
  </si>
  <si>
    <t>Datumsbeweis</t>
  </si>
  <si>
    <t>NACH-ERSTBELEG bedeutet nur bisher fruehestes gefundenes oeffentliches Zeugnis.</t>
  </si>
  <si>
    <t>Diehl eZee 24.03.2026; Covestro neuer Dampfkompressor 11.05.2026</t>
  </si>
  <si>
    <t>Interne Genehmigungszeit unbekannt.</t>
  </si>
  <si>
    <t>Betragsarten</t>
  </si>
  <si>
    <t>Cash CAPEX, bilanzierter Zugang, Budget, Leistungsauftrag, Finanzierungsvolumen und Foerderung unterscheiden.</t>
  </si>
  <si>
    <t>DHL 40 Mio Koeln: Bauherr Bauwens. Diehl 70 Mio: Budget != Vertragswert.</t>
  </si>
  <si>
    <t>Nicht summieren.</t>
  </si>
  <si>
    <t>Verbindlicher Vertrag</t>
  </si>
  <si>
    <t>Nachweis Auftrag und Datum, exakte vertragspezifische Euro-Summe; Budget nur in eigener Spalte.</t>
  </si>
  <si>
    <t>Diehl eZee GU ist vergeben; Betrag des GU-Kontrakts nicht mit 70 Mio Budget belegt.</t>
  </si>
  <si>
    <t>Keine automatische Erhoehung Vertragscounter.</t>
  </si>
  <si>
    <t>Oeffentliche Finanzierung</t>
  </si>
  <si>
    <t>Staatlicher Klinikbau kann reale Anlage sein, gehoert nicht pauschal zu privater 850-Mrd-Versprechung.</t>
  </si>
  <si>
    <t>Charite DHZC 521 Mio Bundes-/Landesmittel.</t>
  </si>
  <si>
    <t>Separat kennzeichnen.</t>
  </si>
  <si>
    <t>Unternehmen ohne Projekt</t>
  </si>
  <si>
    <t>Keine Datierung im Material ist KEINE nachgewiesene Nullinvestition.</t>
  </si>
  <si>
    <t>Private PE, Software, Verband, Konzernabschluesse ohne deutsche Standortsegmente.</t>
  </si>
  <si>
    <t>Status offen; kein 0 EUR buchen.</t>
  </si>
  <si>
    <t>Keine Doppelzaehlung</t>
  </si>
  <si>
    <t>Programme und darin enthaltende Projekte; Tochter und Mutter; Mehrjahresbudgets und Jahreszahlungen nicht addieren.</t>
  </si>
  <si>
    <t>Coca-Cola 150 Programm inkl Halle 45; Daimler 2.000 Programm inkl Woerth.</t>
  </si>
  <si>
    <t>Jede addierbare Zeile erst nach Abgleich.</t>
  </si>
  <si>
    <t>Faktenstand</t>
  </si>
  <si>
    <t>Nur Quellen, die bis zum 22. Oktober 2026 publiziert waren, verwenden.</t>
  </si>
  <si>
    <t>Stand Presse 2026, FY2025 und H1 2026.</t>
  </si>
  <si>
    <t>Andere Daten erst im Folgeschritt.</t>
  </si>
  <si>
    <t>25 Gesellschaften wurden anhand bisheriger Berichtsregister und gezielter Projektoriginalmeldungen nachgeprueft.</t>
  </si>
  <si>
    <t>Nicht jeder Abschluss 2025/2026 ist als Volltext komplett auditiert.</t>
  </si>
  <si>
    <t>Keine falsche Vollstaendigkeitsbehauptung.</t>
  </si>
  <si>
    <t>Quellenfehler der Altversion</t>
  </si>
  <si>
    <t>Im frueheren Tabellenblatt PRUEFUNG_26_50 waren H1-Links einzelner Unternehmen auf fremde Emittenten gerichtet.</t>
  </si>
  <si>
    <t>CD&amp;R/Advent, Celonis/Airbus, DSGV/BMW, Droege/ZEISS, Dussmann/Carlyle.</t>
  </si>
  <si>
    <t>In T2_FIRMEN diese Links entfernt und durch richtige Kontextseiten ersetzt; kein H1-Vollaudit behauptet.</t>
  </si>
  <si>
    <t>MADE FOR GERMANY | TRANCHE 3 | PROJEKTBEZOGENE STICHTAGSPRUEFUNG 51-75</t>
  </si>
  <si>
    <t>21.07.2025 Datum: VOR, NACH-ERSTBELEG, UNKLAR. Neue Kategorie 4 = angekuendigte Projekt- und Programmbudgets (KEIN IST). Stand 22.10.2026.</t>
  </si>
  <si>
    <t>Erstentscheidung / Quellenabgrenzung</t>
  </si>
  <si>
    <t>Projekt-/Programmbudget EUR Mio</t>
  </si>
  <si>
    <t>Realisierung/Stand</t>
  </si>
  <si>
    <t>Bau- / Vertragsstand</t>
  </si>
  <si>
    <t>Zahlungen nach Stichtag</t>
  </si>
  <si>
    <t>M4G-Kausalitaet</t>
  </si>
  <si>
    <t>Doppelzaehlungs-/Eigentumsabgrenzung</t>
  </si>
  <si>
    <t>Primaerquelle 1</t>
  </si>
  <si>
    <t>Primaerquelle 2</t>
  </si>
  <si>
    <t>Relevanz 2025-2028</t>
  </si>
  <si>
    <t>Nach-Stichtag-Ankuendigungstyp</t>
  </si>
  <si>
    <t>Programm-Zeitraum</t>
  </si>
  <si>
    <t>T3-001</t>
  </si>
  <si>
    <t>Netzausbau Stromverteilung Deutschland</t>
  </si>
  <si>
    <t>2025-07-15 oder frueher</t>
  </si>
  <si>
    <t>Netzinvestitionen vorher festgelegt</t>
  </si>
  <si>
    <t>bestehendes Netzprogramm</t>
  </si>
  <si>
    <t>2025-26 erhebliche Cash-Ausgaben</t>
  </si>
  <si>
    <t>nicht ein gesamter neu unterschriebener Neubauvertrag</t>
  </si>
  <si>
    <t>3775 Mio Cash (Q4/25 + H1/26) bereits Altregister</t>
  </si>
  <si>
    <t>Nicht belegt</t>
  </si>
  <si>
    <t>Netz-Cash bereits in historischer Cash-Summe; keine Programmzuaddierung</t>
  </si>
  <si>
    <t>Ueber 6 Mrd EUR sind bereits vor Stichtag unterschriebene Rahmenvertraege; nicht addieren</t>
  </si>
  <si>
    <t>2025-2028</t>
  </si>
  <si>
    <t>T3-002</t>
  </si>
  <si>
    <t>Transformatoren, Kabel und Schaltanlagen – langfristige Beschaffung</t>
  </si>
  <si>
    <t>Deutsches Stromverteilnetz</t>
  </si>
  <si>
    <t>2025-07-15</t>
  </si>
  <si>
    <t>Altvertragsbestand, auch wenn Lieferung danach</t>
  </si>
  <si>
    <t>MEHR ALS 6000 Mio EUR Beschaffungsvolumen; Untergrenze</t>
  </si>
  <si>
    <t>Rahmenvertraege laut Mitteilung bereits vereinbart</t>
  </si>
  <si>
    <t>Liefervertraege vor M4G bekannt</t>
  </si>
  <si>
    <t>keine isolierten Zahlungen</t>
  </si>
  <si>
    <t>Bereits Teil von Netzprogramm; NICHT 2025-2026 Cash addieren</t>
  </si>
  <si>
    <t>Nicht in VERTRAG_NEU seit 21.7.2025</t>
  </si>
  <si>
    <t>T3-003</t>
  </si>
  <si>
    <t>Neue Hallen / Photovoltaik am Betriebsstandort</t>
  </si>
  <si>
    <t>2025-03-21</t>
  </si>
  <si>
    <t>Bereits Maerz 2025 Baustellenmeldung</t>
  </si>
  <si>
    <t>Kein genauer Eurobetrag</t>
  </si>
  <si>
    <t>Bis Juli 2026 fertiggestellt</t>
  </si>
  <si>
    <t>Auftragsdatum nicht genannt</t>
  </si>
  <si>
    <t>Keine zugerechneten Anlagenzahlungen</t>
  </si>
  <si>
    <t>Eigeninvestition nur soweit eigener deutscher Anlagenbestand</t>
  </si>
  <si>
    <t>Erstveroeffentlichung ist nicht zwingend interner Freigabebeschluss</t>
  </si>
  <si>
    <t>T3-004</t>
  </si>
  <si>
    <t>Acht Grossbatteriespeicher – deutsches Entwicklungsprogramm</t>
  </si>
  <si>
    <t>Acht Standorte in Deutschland</t>
  </si>
  <si>
    <t>2026-09-07</t>
  </si>
  <si>
    <t>Nach dem Stichtag erstmals beworben; interne Erstentscheidung offen</t>
  </si>
  <si>
    <t>Geplantes EUR 2 Mrd Programm, acht Anlagen, keine nachgewiesene Finanzierung/Zahlung</t>
  </si>
  <si>
    <t>Ziel 3,2 GW bis 2028</t>
  </si>
  <si>
    <t>keine einzeln bewerteten Anlagenvertraege</t>
  </si>
  <si>
    <t>8 Standorte sind Teilsummen dieses 2-Mrd.-Programms; keine Achtfachrechnung</t>
  </si>
  <si>
    <t>JA_PROGRAMM</t>
  </si>
  <si>
    <t>bis 2028</t>
  </si>
  <si>
    <t>T3-005</t>
  </si>
  <si>
    <t>Stadorf grosser Batteriespeicher / Envision Partnerschaft</t>
  </si>
  <si>
    <t>Stadorf, Niedersachsen</t>
  </si>
  <si>
    <t>2026-06-25</t>
  </si>
  <si>
    <t>Projekt kommuniziert 2026; urspruenglicher Investitionsbeschluss offen</t>
  </si>
  <si>
    <t>1600 MWh Speicherkapazitaet, kein separater Euro-Betrag</t>
  </si>
  <si>
    <t>Systempartnerschaft bekannt gegeben</t>
  </si>
  <si>
    <t>Envision Partnerschaft 25.06.2026</t>
  </si>
  <si>
    <t>keine Zahlung beziffert</t>
  </si>
  <si>
    <t>Im 2-Mrd.-Batteriespeicherprogramm enthalten; nicht addierbar</t>
  </si>
  <si>
    <t>Spezifische Stadorf-Primarmeldung 25.6.26 im Ursprungsregister, Programm-Meldung bestaetigt den Zusammenhang</t>
  </si>
  <si>
    <t>T3-006</t>
  </si>
  <si>
    <t>Dampfspeicher Zellstoffproduktion Mannheim</t>
  </si>
  <si>
    <t>Mannheim</t>
  </si>
  <si>
    <t>2025-08 bis 2025-09</t>
  </si>
  <si>
    <t>2025 Inbetriebnahme kein Beweis einer Entscheidung nach dem Stichtag</t>
  </si>
  <si>
    <t>Projektvolumen 3,4 Mio EUR</t>
  </si>
  <si>
    <t>Sep 2025 Betrieb</t>
  </si>
  <si>
    <t>Baufreigabe/Vertragsdatum unbekannt</t>
  </si>
  <si>
    <t>Zeitgenauer Cash-Abfluss unbekannt</t>
  </si>
  <si>
    <t>Bau bereits vor Inbetriebnahme; keine belastbare urspruengliche Freigabe datiert</t>
  </si>
  <si>
    <t>T3-007</t>
  </si>
  <si>
    <t>Clean Hydrogen Coastline Gesamtprogramm</t>
  </si>
  <si>
    <t>Niedersachsen, Nordwestdeutschland</t>
  </si>
  <si>
    <t>2024-07-25 spaetestens</t>
  </si>
  <si>
    <t>EWE-Konzern-Vorentscheidungen 2022-24</t>
  </si>
  <si>
    <t>Rund 800 Mio EUR Gesamtprojekt bis 2028; 500 Mio Foerderung</t>
  </si>
  <si>
    <t>Bau/Teilprojekte 2025-2028</t>
  </si>
  <si>
    <t>2024 Genehmigungen und Auftraege; 2026 Folgeauftrag</t>
  </si>
  <si>
    <t>Keine deutsche Vorhaben-Cash-Summe 21.7.25-22.10.26</t>
  </si>
  <si>
    <t>Enthält Emden und Huntorf; Teilprojekte nicht addieren</t>
  </si>
  <si>
    <t>https://www.ewe-verband.de/wp-content/uploads/2025/06/250618-EWE-Verband-Finanzbericht-2024-Final.pdf</t>
  </si>
  <si>
    <t>https://www.siemens-energy.com/de/de/home/pressemitteilungen/siemens-energy-erhaelt-foerderung-fuer-projekt-zur-co2-freien-erzeugung-von-prozesswaerme.html</t>
  </si>
  <si>
    <t>T3-008</t>
  </si>
  <si>
    <t>Elektrolyseanlage Emden / Clean Hydrogen Coastline</t>
  </si>
  <si>
    <t>Emden</t>
  </si>
  <si>
    <t>2024-07-25</t>
  </si>
  <si>
    <t>Altprojekt – 2024 Auftragsvergabe</t>
  </si>
  <si>
    <t>UEBER 500 Mio Investitionsplan, Teil in Gesamtprogramm 800</t>
  </si>
  <si>
    <t>In Bau</t>
  </si>
  <si>
    <t>Siemens Energy 2024 Elektrolyseauftrag, Bilfinger 12.05.2026 Folgeauftrag (Euro unbekannt)</t>
  </si>
  <si>
    <t>Keine isolierte neue Cash-Zahlung</t>
  </si>
  <si>
    <t>Teilsumme 800-Mio Gesamtprogramm; &gt;500 nur gerundete Untergrenze</t>
  </si>
  <si>
    <t>Investitionswert aus frueherer Pressemeldung; nicht als Vertragsanrechnung</t>
  </si>
  <si>
    <t>T3-009</t>
  </si>
  <si>
    <t>Wasserstoffspeicherung Huntorf / Umruestung Kaverne</t>
  </si>
  <si>
    <t>Huntorf</t>
  </si>
  <si>
    <t>2024-03 bis 2025-03</t>
  </si>
  <si>
    <t>Vor 21.7.2025 im EWE-Gesamtvorhaben enthalten</t>
  </si>
  <si>
    <t>keine isolierte Euro-Projektsumme</t>
  </si>
  <si>
    <t>Laufender Aufbau</t>
  </si>
  <si>
    <t>Verdichterbestellung Maerz 2025</t>
  </si>
  <si>
    <t>In 800-Mio-Programm enthalten</t>
  </si>
  <si>
    <t>https://www.ewe-netz.de/-/media/ewe-netz/downloads/2025_03_27_gleichbehandlungsbericht-2024_final.pdf</t>
  </si>
  <si>
    <t>T3-010</t>
  </si>
  <si>
    <t>Multi-User-Logistikzentrum Hamminkeln</t>
  </si>
  <si>
    <t>Hamminkeln</t>
  </si>
  <si>
    <t>2025-09-05</t>
  </si>
  <si>
    <t>Fruehester konkreter Projektbeleg nach Stichtag; interne Freigabe offen</t>
  </si>
  <si>
    <t>Projektbudget oeffentlich unbekannt</t>
  </si>
  <si>
    <t>Sep 2025 Bau, Mai 2026 Richtfest</t>
  </si>
  <si>
    <t>Eigenbau erkennbar, Bauvertragspreis unbekannt</t>
  </si>
  <si>
    <t>Auszahlung unbekannt</t>
  </si>
  <si>
    <t>T3-011</t>
  </si>
  <si>
    <t>Logistikzentrum Hessisch Lichtenau</t>
  </si>
  <si>
    <t>Hessisch Lichtenau</t>
  </si>
  <si>
    <t>Bereits vor dem Stichtag vorbereitet</t>
  </si>
  <si>
    <t>Keine isolierbare Summe</t>
  </si>
  <si>
    <t>Bau 2025 / 2026</t>
  </si>
  <si>
    <t>Grundstueck 2019, Baurecht 2021</t>
  </si>
  <si>
    <t>Zahlungen unbekannt</t>
  </si>
  <si>
    <t>Vor-Stichtag-Plausibilitaet nach Altregister; konkrete Projekt-Originalquelle weiterhin zu verbessern</t>
  </si>
  <si>
    <t>T3-012</t>
  </si>
  <si>
    <t>Darmstadt/Biblis – Entwicklung Laserfusion</t>
  </si>
  <si>
    <t>Darmstadt / Biblis</t>
  </si>
  <si>
    <t>2026-05-27</t>
  </si>
  <si>
    <t>Kapitaleinwerbung keine investierte Sachanlage</t>
  </si>
  <si>
    <t>240 Mio USD Eigenkapitalrunde, NICHT EUR und NICHT realisierte deutsche Anlagen</t>
  </si>
  <si>
    <t>Finanzierung gesichert, Prototyp-/Standortbau nicht exakt beziffert</t>
  </si>
  <si>
    <t>Kapitalrunde, kein Bauvertrag</t>
  </si>
  <si>
    <t>Kein Anlagen-Cash belegt</t>
  </si>
  <si>
    <t>Keine Investitionsprojekt-Gesamtsumme; ausgeschlossen</t>
  </si>
  <si>
    <t>T3-013</t>
  </si>
  <si>
    <t>Klinikenmodernisierung Helios Deutschland</t>
  </si>
  <si>
    <t>verschiedene deutsche Kliniken</t>
  </si>
  <si>
    <t>Bestehendes Krankenhaus-Investitionsprogramm</t>
  </si>
  <si>
    <t>kein konkret beziffertes DE-Projektbudget</t>
  </si>
  <si>
    <t>Fortlaufend</t>
  </si>
  <si>
    <t>keine abgegrenzten neuen Bauvertraege</t>
  </si>
  <si>
    <t>Gesamt-CapEx EU/DE nicht isoliert</t>
  </si>
  <si>
    <t>https://report.fresenius.com/2025/annual-report/management-report/outlook.html</t>
  </si>
  <si>
    <t>39% Deutschlandquote ist Planung 2026, keine bezahlte Summe</t>
  </si>
  <si>
    <t>T3-014</t>
  </si>
  <si>
    <t>Kauf bereits bestehender Produktionswerke Schweinfurt / St. Wendel</t>
  </si>
  <si>
    <t>Schweinfurt / St. Wendel</t>
  </si>
  <si>
    <t>2025-10-17</t>
  </si>
  <si>
    <t>Bestehende zuvor gemietete Werke, unternehmensinterner Vermoegenswechsel</t>
  </si>
  <si>
    <t>181 Mio EUR Transaktionskosten, 171 Mio Kaufpreis an Fresenius</t>
  </si>
  <si>
    <t>31.12.2025 vollzogen</t>
  </si>
  <si>
    <t>Vertrag 17.10.2025</t>
  </si>
  <si>
    <t>181 Mio Erwerbsaufwand, keine neu gebaute Anlage</t>
  </si>
  <si>
    <t>Nicht Neuanlagen, Fresenius + FME nicht doppelt zaehlen</t>
  </si>
  <si>
    <t>T3-015</t>
  </si>
  <si>
    <t>SPRINT Erweiterung Halbleiterfertigung Dresden</t>
  </si>
  <si>
    <t>2025-10-28</t>
  </si>
  <si>
    <t>Neues 2025-Programm veroeffentlicht; internes Erstbeschlussdatum nicht belegt</t>
  </si>
  <si>
    <t>Exaktes geplantes EUR 1,1 Mrd Gesamtbudget 2025-2028, Foerdermittel moeglich</t>
  </si>
  <si>
    <t>Richtfest 9.10.2026, Ausbau bis 2028</t>
  </si>
  <si>
    <t>Keine gesonderte Vertrags-Eurozahl bekannt</t>
  </si>
  <si>
    <t>Kein projektgenauer Zahlungsbetrag verifiziert</t>
  </si>
  <si>
    <t>JA_EINZEL</t>
  </si>
  <si>
    <t>T3-016</t>
  </si>
  <si>
    <t>Neues Betonfertigteilwerk Kirchberg – erste Ausbaustufe</t>
  </si>
  <si>
    <t>Kirchberg (Hunsrueck)</t>
  </si>
  <si>
    <t>2022-12-15</t>
  </si>
  <si>
    <t>ALT: 2022 Vorankuendigung, 2023 Bauantrag</t>
  </si>
  <si>
    <t>MEHR ALS 80 Mio EUR bereits investiert, Untergrenze</t>
  </si>
  <si>
    <t>29.10.2025 eroeffnet</t>
  </si>
  <si>
    <t>Bau 2023 begonnen</t>
  </si>
  <si>
    <t>Gesamtbetrag nicht auf Q4/2025 oder 2026 teilbar</t>
  </si>
  <si>
    <t>https://www.goldbeck.de/unternehmen/newsroom/news/goldbeck-erweitert-produktions-kapazitaeten-neues-betonfertigteilwerk-in-kirchberg</t>
  </si>
  <si>
    <t>https://www.goldbeck.de/unternehmen/newsroom/news/goldbeck-eroeffnet-neues-betonfertigteilwerk-in-kirchberg-im-hunsrueck-investition-am-wirtschaftsstandort-deutschland</t>
  </si>
  <si>
    <t>Realisiertes Altprojekt; &gt;80 Mio keine exakte Cash-Buchung ab 21.7.25</t>
  </si>
  <si>
    <t>T3-017</t>
  </si>
  <si>
    <t>Werk Bielefeld neue Produktion Stahl</t>
  </si>
  <si>
    <t>Bielefeld</t>
  </si>
  <si>
    <t>2023-09</t>
  </si>
  <si>
    <t>2023 schon vorgestellt</t>
  </si>
  <si>
    <t>Kein eigenstaendiges Budget</t>
  </si>
  <si>
    <t>Werkserweiterung bis 2024</t>
  </si>
  <si>
    <t>Altbau</t>
  </si>
  <si>
    <t>Keine Cash-Zahlung im Zeitraum</t>
  </si>
  <si>
    <t>https://www.goldbeck-rhomberg.com/unternehmen/news/goldbeck-steigert-gesamtleistung-und-baut-praesenz-in-europa-aus-rahmenbedingungen-herausfordernd-1</t>
  </si>
  <si>
    <t>Bereits vor 2025 weitgehend abgeschlossen</t>
  </si>
  <si>
    <t>T3-018</t>
  </si>
  <si>
    <t>Werk Treuen neue Produktionshalle Fassaden</t>
  </si>
  <si>
    <t>Treuen</t>
  </si>
  <si>
    <t>2023-07</t>
  </si>
  <si>
    <t>Budget unbekannt</t>
  </si>
  <si>
    <t>2023 Fertigstellung</t>
  </si>
  <si>
    <t>Keine neuen Cash-Belege</t>
  </si>
  <si>
    <t>T3-019</t>
  </si>
  <si>
    <t>Investitionsprogramm Google Deutschland 2026–2029</t>
  </si>
  <si>
    <t>Dietzenbach / Hanau / Buero-Standorte</t>
  </si>
  <si>
    <t>2025-11-11</t>
  </si>
  <si>
    <t>2025 neu vorgestellte Sammelzusage mit Altprojektanteilen und 2029 ausser M4G-Zeitraum</t>
  </si>
  <si>
    <t>Mischprogramm Rechenzentren, Buero- und sonstige Standorte 2026-2029</t>
  </si>
  <si>
    <t>Investitionsankuendigung, teilweise bestehender Campus</t>
  </si>
  <si>
    <t>Keine zentralen Einzelvertraege 5,5 Mrd belegt</t>
  </si>
  <si>
    <t>Keine Vollzahlung 5,5 Mrd</t>
  </si>
  <si>
    <t>Enthaelt Dietzenbach, Hanau und Bueros, nicht Einzelteile addieren</t>
  </si>
  <si>
    <t>https://www.googlecloudpresscorner.com/2025-11-11-Google-Announces-EUR5-5-Billion-Investment-in-Germany%2C-including-AI-Infrastructure%2C-through-2029</t>
  </si>
  <si>
    <t>JA_GEMISCHT</t>
  </si>
  <si>
    <t>2026-2029</t>
  </si>
  <si>
    <t>T3-020</t>
  </si>
  <si>
    <t>Neues Rechenzentrum Dietzenbach</t>
  </si>
  <si>
    <t>Dietzenbach</t>
  </si>
  <si>
    <t>Erste konkrete Bekanntgabe 11.11.25, interne Freigabe unbekannt</t>
  </si>
  <si>
    <t>nicht separat vom EUR 5,5 Mrd Programm bepreist</t>
  </si>
  <si>
    <t>Bauprojekt oeffentlich bekannt</t>
  </si>
  <si>
    <t>Einzel-Vertragsbetrag nicht benannt</t>
  </si>
  <si>
    <t>Zahlungen nicht verifiziert</t>
  </si>
  <si>
    <t>Teil des 5,5 Mrd Plans, ohne Einzelpreis</t>
  </si>
  <si>
    <t>T3-021</t>
  </si>
  <si>
    <t>Erweiterung Rechenzentrum Hanau</t>
  </si>
  <si>
    <t>Hanau</t>
  </si>
  <si>
    <t>Bestehendes Hanau Rechenzentrum seit 2023; Erweiterungsentscheidung 2025 vorgestellt</t>
  </si>
  <si>
    <t>kein separater EUR-Betrag</t>
  </si>
  <si>
    <t>2026 Baufortschritt</t>
  </si>
  <si>
    <t>Keine Vertragszahl</t>
  </si>
  <si>
    <t>Teil des 5,5 Mrd Plans</t>
  </si>
  <si>
    <t>T3-022</t>
  </si>
  <si>
    <t>Urspruenglicher Google Cloud Campus Hanau</t>
  </si>
  <si>
    <t>2021-08-31</t>
  </si>
  <si>
    <t>2021 Teil des damaligen Google 1-Mrd-Programms</t>
  </si>
  <si>
    <t>Altes Investitionsvorhaben</t>
  </si>
  <si>
    <t>2023 in Betrieb</t>
  </si>
  <si>
    <t>Altentscheidung</t>
  </si>
  <si>
    <t>Kein neuer Projektbetrag</t>
  </si>
  <si>
    <t>Altcampus, nicht neu</t>
  </si>
  <si>
    <t>T3-023</t>
  </si>
  <si>
    <t>GeZero CCS-Zementwerk Geseke</t>
  </si>
  <si>
    <t>Geseke</t>
  </si>
  <si>
    <t>2023-12-15</t>
  </si>
  <si>
    <t>Altprojekt: Projektstart 01.01.2024</t>
  </si>
  <si>
    <t>MEHR ALS 500 Mio EUR Gesamtprojekt – Untergrenze, inklusive Transport/Speicherung</t>
  </si>
  <si>
    <t>ab 2024 offiziell Projektstart, fuer 2029 Inbetriebnahme vorgesehen</t>
  </si>
  <si>
    <t>EU Foerdervertrag 2023, 191 Mio Foerdermittel separat</t>
  </si>
  <si>
    <t>Cash noch nicht isoliert</t>
  </si>
  <si>
    <t>EU Foerderung keine private Neuanlagenzahlung, &gt;500 nur Mindestvolumen</t>
  </si>
  <si>
    <t>https://www.heidelbergmaterials.com/en/pr-2023-12-15</t>
  </si>
  <si>
    <t>https://www.heidelbergmaterials.de/de/zement/zementwerke/geseke/gezero-projekt</t>
  </si>
  <si>
    <t>T3-024</t>
  </si>
  <si>
    <t>CAP2U Kohlendioxid-Anlage Lengfurt</t>
  </si>
  <si>
    <t>Lengfurt</t>
  </si>
  <si>
    <t>2024-06 spaetestens</t>
  </si>
  <si>
    <t>Altprojekt dokumentiert 2024</t>
  </si>
  <si>
    <t>Projekt 2024 oeffentlich, Foerderung rund 15 Mio keine Investitionssumme</t>
  </si>
  <si>
    <t>Fuer Inbetriebnahme 2025 geplant</t>
  </si>
  <si>
    <t>Linde Joint Venture von vor 2025</t>
  </si>
  <si>
    <t>Keine abgeschichtete Zahlung</t>
  </si>
  <si>
    <t>Foerderbudget nicht als Eigencapex buchen</t>
  </si>
  <si>
    <t>https://www.heidelbergmaterials.de/sites/default/files/2024-06/Brosch%C3%BCre%20Cap2U.pdf</t>
  </si>
  <si>
    <t>T3-025</t>
  </si>
  <si>
    <t>catch4climate Pure-Oxyfuel-Testanlage</t>
  </si>
  <si>
    <t>Mergelstetten</t>
  </si>
  <si>
    <t>KONSORTIUM</t>
  </si>
  <si>
    <t>2019</t>
  </si>
  <si>
    <t>Vor 2025 beschlossen; 4 Beteiligte, nicht einem Investor zuschlagen</t>
  </si>
  <si>
    <t>MEHR ALS 120 Mio EUR Gesamtinvestition des Vierer-Konsortiums</t>
  </si>
  <si>
    <t>2026 eingeweiht</t>
  </si>
  <si>
    <t>2019 Gemeinschaftsunternehmen CI4C gegruendet</t>
  </si>
  <si>
    <t>Keine isolierte Anteilsauszahlung Heidelberg Materials</t>
  </si>
  <si>
    <t>Konsortium mit anderen Herstellern – nicht Heidelbergs alleiniger Betrag</t>
  </si>
  <si>
    <t>https://www.heidelbergmaterials.com/de/pi-2026-07-08</t>
  </si>
  <si>
    <t>T3-026</t>
  </si>
  <si>
    <t>Erweitertes Hochregallager Henkel Consumer Brands</t>
  </si>
  <si>
    <t>Duesseldorf</t>
  </si>
  <si>
    <t>2024-05-29</t>
  </si>
  <si>
    <t>Altprojekt seit Mai 2024</t>
  </si>
  <si>
    <t>2024 44 Mio EUR Budget; 2026 45 Mio EUR Endkosten – einmal zaehlen</t>
  </si>
  <si>
    <t>08.06.2026 eroefnet</t>
  </si>
  <si>
    <t>Bau 2024 begonnen</t>
  </si>
  <si>
    <t>45 Mio Endbetrag keine belegte Auszahlung ausschliesslich nach Juli 2025</t>
  </si>
  <si>
    <t>MADE FOR GERMANY | 25 EINZELFIRMEN 51–75 – QUELLEN UND OFFENE GRENZEN</t>
  </si>
  <si>
    <t>Alle 25 einzeln enthalten. Fehlende bezifferte Eigenanlage bedeutet KEINE Nullinvestition. Vergleich von FY2025/2026 nur bei regionalen und zeitlichen Daten.</t>
  </si>
  <si>
    <t>Eigenprojekte</t>
  </si>
  <si>
    <t>Nach-Erstbeleg</t>
  </si>
  <si>
    <t>Unklar</t>
  </si>
  <si>
    <t>Programme/Kaeufe/Konsortien</t>
  </si>
  <si>
    <t>Berichtsstatus 2025</t>
  </si>
  <si>
    <t>Einschaetzung / rechtliche Erstfreigabe</t>
  </si>
  <si>
    <t>Spezifischer Projektbefund</t>
  </si>
  <si>
    <t>FY2025 Orig.-Quellenlink</t>
  </si>
  <si>
    <t>H1/Q3 2026 Orig.-Quellenlink</t>
  </si>
  <si>
    <t>Projektquelle</t>
  </si>
  <si>
    <t>Eigene Projekte relevant 2025-2028</t>
  </si>
  <si>
    <t>Nullinvestition bewiesen?</t>
  </si>
  <si>
    <t>Eine neue interne Genehmigung 21.07.2025–22.10.2026 ist ohne datierten Erstbeschluss nicht zu beweisen.</t>
  </si>
  <si>
    <t>DZ BANK: Eigenkapitalanlage, Fonds und Projektkredite keine nachweislich eigenen deutschen Bauten.</t>
  </si>
  <si>
    <t>NEIN. Nicht nachweisbar ist ungleich Null.</t>
  </si>
  <si>
    <t>E.ON: 3775 Mio nachgewiesene DE-Anlagenzahlungen (bereits in alter Summe); &gt;6 Mrd alte Rahmenbeschaffung vom 15.7.25.</t>
  </si>
  <si>
    <t>T3-001, T3-002</t>
  </si>
  <si>
    <t>Earlybird: VC-Fonds und Unternehmensbeteiligungen statt eigener Fabrik; Abschluss-/Interim-Sachanlagen DE nicht isoliert.</t>
  </si>
  <si>
    <t>Edelstahlservice: Neubau schon im Maerz 2025 in Bau; Gesamtzahlung offen.</t>
  </si>
  <si>
    <t>Elements Green: 2 Mrd Entwicklungsvorhaben 2026; kein Projekt-Cash oder separater unterzeichneter Euro-Auftrag.</t>
  </si>
  <si>
    <t>T3-004, T3-005</t>
  </si>
  <si>
    <t>Enpal: Kunden-PV Anlagen und deren Refinanzierung nicht automatisch eigene neue Betriebsanlagen.</t>
  </si>
  <si>
    <t>EQT: Fondsinvestitionsvolumina sind kein Eigencapex deutscher Standorte.</t>
  </si>
  <si>
    <t>Essity: Mannheim Dampfspeicher 3,4 Mio; Erstentscheidung und Periodenzahlungen fehlen.</t>
  </si>
  <si>
    <t>EWE: 800 Mio Projektplan CHC bereits 2024; Bilfinger-Auftrag 2026 ohne Europreis.</t>
  </si>
  <si>
    <t>T3-007, T3-008, T3-009</t>
  </si>
  <si>
    <t>Festo: deutsch spezifische neue Standort-Bauausgabe bis Stichtag nicht zweifelsfrei beziffert.</t>
  </si>
  <si>
    <t>FGS Global: Beratungsgruppe; keine konkrete deutsche Produktionsanlage aus Quellen abzuleiten.</t>
  </si>
  <si>
    <t>FIEGE: Hamminkeln 2025 Bau und Hessisch Lichtenau Altplanung; keine genauen Betrage.</t>
  </si>
  <si>
    <t>T3-010, T3-011</t>
  </si>
  <si>
    <t>Flix: 123,9 Mio EUR Konzern-Cash-CapEx weltweit FY2025; DE-Zuordnung nicht nachweisbar.</t>
  </si>
  <si>
    <t>Focused Energy: 240 Mio USD Kapitalzufluss, kein investierter deutscher Anlagen-Cash.</t>
  </si>
  <si>
    <t>Fresenius: Konzernkapitalwerte weltweit; 2026 Deutschlandanteil nur prognostiziert; Helios-Programm fortlaufend.</t>
  </si>
  <si>
    <t>Fresenius Medical Care: 181 Mio Bestandskauf aus Fresenius-Gruppe, keine neu errichtete Anlage.</t>
  </si>
  <si>
    <t>General Catalyst: Kapitalbeteiligungen keine eigenen Fabriken.</t>
  </si>
  <si>
    <t>GetYourGuide: Plattform-/Marketing-/Umsatzwachstum; standortspezifischer Neubau-Euro-Betrag nicht isoliert.</t>
  </si>
  <si>
    <t>GIC: Staatsfondsportfolio statt eigener deutscher Industrie-Sachanlage.</t>
  </si>
  <si>
    <t>Giesecke+Devrient: 143,6 Mio weltweit 2025 aktivierte Technik/sonstige Anlagen, DE nicht separat; F&amp;E-Ausgaben nicht Cash-CapEx.</t>
  </si>
  <si>
    <t>GlobalFoundries: 1,1 Mrd Dresden SPRINT 28.10.25 angekuendigt; Baubeginn/Richtfest 2026; Bezahlung offen.</t>
  </si>
  <si>
    <t>GOLDBECK: &gt;80 Mio bereits gebautes Kirchberg-Werk, aber urspruenglich Dez 2022 angekuendigt.</t>
  </si>
  <si>
    <t>T3-016, T3-017, T3-018</t>
  </si>
  <si>
    <t>Google: 5,5 Mrd Paket Nov2025 durch 2029; umfasst Altstandort Hanau und Bueros; kein reiner 2025-28 eigener Bau-Euro-Wert.</t>
  </si>
  <si>
    <t>T3-019, T3-020, T3-021, T3-022</t>
  </si>
  <si>
    <t>Heidelberg Materials: GeZero &gt;500 Mio Altprojekt 2023; CAP2U alt; catch4climate &gt;120 Mio Vierer-Konsortium.</t>
  </si>
  <si>
    <t>T3-023, T3-024, T3-025</t>
  </si>
  <si>
    <t>Henkel: 45 Mio Lager Duesseldorf 2026 eroeffnet, 2024 schon 44 Mio als Projekt genannt.</t>
  </si>
  <si>
    <t>NEUE GELDKATEGORIE 4 | NACH 21. JULI 2025 KONKRET ANGEKUENDIGTE DEUTSCHE PROJEKTE UND PROGRAMME</t>
  </si>
  <si>
    <t>Keine stillschweigende Addition von Teilprojekten/Programmen. Kein Ersatz fuer tatsaechlich gezahlte Investitionen. Getrennte Pruefung Zeithorizont 2025-2028 und Ueberlappung.</t>
  </si>
  <si>
    <t>Projekt-ID</t>
  </si>
  <si>
    <t>Vorhaben / Programm</t>
  </si>
  <si>
    <t>Ankuendigung</t>
  </si>
  <si>
    <t>Erstbeleg</t>
  </si>
  <si>
    <t>Form</t>
  </si>
  <si>
    <t>Betrag EUR Mio</t>
  </si>
  <si>
    <t>Einordnung Betrag</t>
  </si>
  <si>
    <t>Fuer Summenreihe?</t>
  </si>
  <si>
    <t>Ueberlappung / M4G-Zeitraum</t>
  </si>
  <si>
    <t>Nach Stichtag neu beschlossen?</t>
  </si>
  <si>
    <t>Pruefhinweis</t>
  </si>
  <si>
    <t>T1</t>
  </si>
  <si>
    <t>NEIN - TEILMENGE AMAZON</t>
  </si>
  <si>
    <t>Alte Programme, Beteiligungen, Fremdprojekt oder Mehrjahreshorizont moeglich</t>
  </si>
  <si>
    <t>NICHT BEWIESEN</t>
  </si>
  <si>
    <t>Aus bereits vorhandener T1/T2-Stichtagstabelle uebernommen; Nicht-Addierbarkeit beachten.</t>
  </si>
  <si>
    <t>JA_GEMISCHT_2027</t>
  </si>
  <si>
    <t>NEIN - KONTEXT</t>
  </si>
  <si>
    <t>T2</t>
  </si>
  <si>
    <t>NEIN - KEIN REINER ANLAGENPLAN</t>
  </si>
  <si>
    <t>JA_PROGRAMM_UEBERLAPPUNG</t>
  </si>
  <si>
    <t>T3</t>
  </si>
  <si>
    <t>Eigeninvestition nur soweit eigener deutscher Anlagenbestand | bis 2028</t>
  </si>
  <si>
    <t>Nicht Neuanlagen, Fresenius + FME nicht doppelt zaehlen | 2025-2028</t>
  </si>
  <si>
    <t>Eigeninvestition nur soweit eigener deutscher Anlagenbestand | 2025-2028</t>
  </si>
  <si>
    <t>JA_GEMISCHT_2029</t>
  </si>
  <si>
    <t>Enthaelt Dietzenbach, Hanau und Bueros, nicht Einzelteile addieren | 2026-2029</t>
  </si>
  <si>
    <t>ERGEBNIS | TRANCHE 51-75 | 4 NACHTRAGSKATEGORIEN</t>
  </si>
  <si>
    <t>Eur Mio; vier Nachweisarten sind NICHT addierbar. Geldsummen 1-3 gelten fuer gesamte fruehere Erfassung bis 147, nicht ausschliesslich bereits vertieft auditiert 1–75.</t>
  </si>
  <si>
    <t>Vergleich/Veraenderung</t>
  </si>
  <si>
    <t>Methodik</t>
  </si>
  <si>
    <t>Unternehmen in Tranche 3</t>
  </si>
  <si>
    <t>51-75</t>
  </si>
  <si>
    <t>Einzelerfassung in T3_FIRMEN</t>
  </si>
  <si>
    <t>Eigene Einzelprojekte</t>
  </si>
  <si>
    <t>Programme separat</t>
  </si>
  <si>
    <t>Davon vor Stichtag</t>
  </si>
  <si>
    <t>Davon nur Erstbeleg danach</t>
  </si>
  <si>
    <t>Interne Erstentscheidung offen</t>
  </si>
  <si>
    <t>Davon ungeklaert</t>
  </si>
  <si>
    <t>A) Nachgewiesener DE Cash-CapEx Gesamt alt</t>
  </si>
  <si>
    <t>Tranche 3: 0 neuer isolierter Cash-Nachweis</t>
  </si>
  <si>
    <t>E.ON 3775 Mio in bestehender Summe, nicht erneut</t>
  </si>
  <si>
    <t>B) Bilanzierte/CapEx deutsche Anlagen Gesamt alt</t>
  </si>
  <si>
    <t>Tranche 3: kein weiterer isolierter neuer Betrag</t>
  </si>
  <si>
    <t>Kategorien A und B überschneiden sich</t>
  </si>
  <si>
    <t>C) Neue nach 21.07.25 bezifferte DE Bau-/Anlagenvertraege Gesamt alt</t>
  </si>
  <si>
    <t>Tranche 3: +0 Mio exakt beziffert</t>
  </si>
  <si>
    <t>E.ON 6 Mrd Verträge vor 21.7.25; EWE Bilfinger ohne Preis</t>
  </si>
  <si>
    <t>D1) Tranche 3 - neu vorgestellte Einzelanlage mit EUR-Preis</t>
  </si>
  <si>
    <t>1.100 GlobalFoundries</t>
  </si>
  <si>
    <t>Ankuendigung ≠ Barzahlung ≠ verbindl. Vertrag</t>
  </si>
  <si>
    <t>D2) Tranche 3 - neues beziffertes ProjektPROGRAMM</t>
  </si>
  <si>
    <t>2.000 Elements Green</t>
  </si>
  <si>
    <t>Einzelprojekte davon nicht zusaetzlich</t>
  </si>
  <si>
    <t>D3) Tranche 3 - gemischte Programme ausserhalb 2028</t>
  </si>
  <si>
    <t>5.500 Google 2026-2029</t>
  </si>
  <si>
    <t>Vollbetrag nicht mit Zusage 2025-2028 vergleichen</t>
  </si>
  <si>
    <t>D1+D2 Tranche 3, nur getrennt nach Form</t>
  </si>
  <si>
    <t>3.100 Mio nominell</t>
  </si>
  <si>
    <t>Achtung Programmuntergrenzen, nicht zahlungswirksam</t>
  </si>
  <si>
    <t>M4G-Kausal neue bezahlte Sachanlagen</t>
  </si>
  <si>
    <t>NICHT ERMITTELBAR</t>
  </si>
  <si>
    <t>kein Zusatzlichkeitsnachweis</t>
  </si>
  <si>
    <t>Kostenstellen-Daten und Erstbeschluss fehlen</t>
  </si>
  <si>
    <t>850 Mrd EUR Vergleichsanker</t>
  </si>
  <si>
    <t>Initiativansage 2025-2028</t>
  </si>
  <si>
    <t>Gemischte geplante Investitionsbegriffe, andere Abgrenzung</t>
  </si>
  <si>
    <t>VERBINDLICHE VORGABEN | NEUE KATEGORIE 4 / PROJEKTSTICHTAG</t>
  </si>
  <si>
    <t>Vorgabe / Rechenregel</t>
  </si>
  <si>
    <t>Auslegung und Kontrollhinweis</t>
  </si>
  <si>
    <t>1</t>
  </si>
  <si>
    <t>Alle 147 Firmen in amtlicher Reihenfolge, 25 pro Tranche – hier 51-75.</t>
  </si>
  <si>
    <t>Stichtagsnachpruefung 1-75 abgeschlossen nach Projektregister; Gesamtbasis 147 im Altregister.</t>
  </si>
  <si>
    <t>2</t>
  </si>
  <si>
    <t>FY2025 und 2026 Quartals- und Halbjahresberichte abgleichen.</t>
  </si>
  <si>
    <t>Einzelne Berichte nicht oder nur begrenzt oeffentlich, kein erfundener Volltextaudit.</t>
  </si>
  <si>
    <t>3</t>
  </si>
  <si>
    <t>A: deutsche tatsaechliche Cash-Anlagezahlungen getrennt.</t>
  </si>
  <si>
    <t>Einzahlung an Firma ist NICHT die Zahlung fuer neue Anlage.</t>
  </si>
  <si>
    <t>4</t>
  </si>
  <si>
    <t>B: bilanzierte deutsche Zugänge / CapEx; Leasing und Sachzugaenge unterscheiden.</t>
  </si>
  <si>
    <t>Betrag kann mit Kategorie A ueberschneiden.</t>
  </si>
  <si>
    <t>5</t>
  </si>
  <si>
    <t>C: genauer unterschriebener deutscher Sachanlagenvertrag nach 21.07.2025; Preis zwingend.</t>
  </si>
  <si>
    <t>Vorherige Rahmenvertraege und spaetere unbepreiste Lieferauftraege NICHT addieren.</t>
  </si>
  <si>
    <t>6</t>
  </si>
  <si>
    <t>D: neues Feld: konkret nach 21.07.2025 angekuendigte Budgetvolumina.</t>
  </si>
  <si>
    <t>Unterscheide EINZEL-Projekt, PROGRAMM, GEMISCHT, FREMD, FINANZ; keine automatische Addition.</t>
  </si>
  <si>
    <t>7</t>
  </si>
  <si>
    <t>Originaldatum des Erstbeschlusses wenn bekannt, sonst frueheste publizierte Quelle.</t>
  </si>
  <si>
    <t>NACH-ERSTBELEG ≠ erster interner Investitionsbeschluss oder Kausalitaet.</t>
  </si>
  <si>
    <t>8</t>
  </si>
  <si>
    <t>Vor 21.07.2025 bekannter Bau ALT, auch bei Eroeffnung 2026.</t>
  </si>
  <si>
    <t>Altprojekte bleiben im Register, aber nicht in der Neuanzeige-Kategorie.</t>
  </si>
  <si>
    <t>9</t>
  </si>
  <si>
    <t>Keine Doppelzaehlung Eltern/Kinder/Bankenkredite/Programme/Teile.</t>
  </si>
  <si>
    <t>Ein 2 Mrd Batteriespeicherprogramm zaehlt nicht plus einzeln beschriebene Standorte.</t>
  </si>
  <si>
    <t>10</t>
  </si>
  <si>
    <t>Zeithorizont: M4G 2025–2028; 2029/2030-Anteil gesondert kennzeichnen.</t>
  </si>
  <si>
    <t>Google 2026-29 nur in gemischter Programmkategorie, keine volle direkte Vergleichbarkeit.</t>
  </si>
  <si>
    <t>11</t>
  </si>
  <si>
    <t>Original-URLs und Gegenquelle/Ausgabe kontrollieren.</t>
  </si>
  <si>
    <t>Wesentliche neue Originalmeldungen in T3, Altregister bleibt unveraendert.</t>
  </si>
  <si>
    <t>12</t>
  </si>
  <si>
    <t>Jede Teiltranche mit kumulierten Kennzahlen fortschreiben; fehlende Zahlen unbekannt.</t>
  </si>
  <si>
    <t>Kein 850-Mrd-Ausfall aus nicht beobachteten Projekten folgern.</t>
  </si>
  <si>
    <t>13</t>
  </si>
  <si>
    <t>Neuheit, Cash, Vertrag und Announce sind vier separate Dimensionen.</t>
  </si>
  <si>
    <t>Vom Bundeszuschuss oder Aktienkauf kann nicht auf neue Firmenfabrik geschlossen werden.</t>
  </si>
  <si>
    <t>MADE FOR GERMANY | TRANCHE 4 | VERTIEFTE PROJEKT- UND STICHTAGSPRUEFUNG 76–100</t>
  </si>
  <si>
    <t>25 Firmen; 4 getrennte Geldkategorien. VOR = 21.07.2025 vorher belegt; NACH-ERSTBELEG ≠ nachweislich neu intern beschlossen. Projektbudgets nicht gleich CAPEX-Cash.</t>
  </si>
  <si>
    <t>Deutsches Vorhaben</t>
  </si>
  <si>
    <t>Fruehester Projektbeleg</t>
  </si>
  <si>
    <t>Erstentscheidung / Datum</t>
  </si>
  <si>
    <t>Projekt- oder Programmvolumen EUR Mio</t>
  </si>
  <si>
    <t>Realisierungsstand bis 22.10.26</t>
  </si>
  <si>
    <t>Vertragsbefund</t>
  </si>
  <si>
    <t>Zahlungsbefund</t>
  </si>
  <si>
    <t>M4G-Zusaetzlichkeit</t>
  </si>
  <si>
    <t>Doppelzaehlung / Eigentum</t>
  </si>
  <si>
    <t>Quelle Projekt (URL)</t>
  </si>
  <si>
    <t>Zweite Quelle (URL)</t>
  </si>
  <si>
    <t>Relevanz 2025–2028</t>
  </si>
  <si>
    <t>Ankuendigung nach 21.07.2025</t>
  </si>
  <si>
    <t>Zeitraum / ab 2025</t>
  </si>
  <si>
    <t>T4-001</t>
  </si>
  <si>
    <t>Neuer Optronik-Campus Oberkochen</t>
  </si>
  <si>
    <t>Oberkochen</t>
  </si>
  <si>
    <t>2023-03-28</t>
  </si>
  <si>
    <t>Freigabe und Baustart 2023, damit Altprojekt</t>
  </si>
  <si>
    <t>rd. 300 Mio Gesamtkosten nach Eroeffnung; Ursprung 2023 rd. 100 Mio reiner Bau</t>
  </si>
  <si>
    <t>2026-07-23 eroeffnet; rund 100 Mio Gebaeude und 200 Mio Einrichtung</t>
  </si>
  <si>
    <t>Grundsteinlegung 28.03.2023</t>
  </si>
  <si>
    <t>Zeitlich abgetrennte Zahlungen 21.07.25–22.10.26 offen</t>
  </si>
  <si>
    <t>KEINE M4G-ZUSAETZLICHKEIT BELEGT</t>
  </si>
  <si>
    <t>300 Mio umschliessen die urspruenglichen 100 Mio und 200 Mio Ausstattung; keine Summe 100+300</t>
  </si>
  <si>
    <t>https://www.swr.de/swraktuell/baden-wuerttemberg/ulm/pistorius-besucht-hensoldt-100.html</t>
  </si>
  <si>
    <t>Die 300 Mio sind gesamtes Bau-/Ausstattungsvolumen und kein Cash-Abfluss nach 21.07.2025</t>
  </si>
  <si>
    <t>T4-002</t>
  </si>
  <si>
    <t>Logistikzentrum Allmannsweier</t>
  </si>
  <si>
    <t>Schwanau-Allmannsweier</t>
  </si>
  <si>
    <t>Erster gefundener konkreter Beleg 24.03.2026; interner Ursprungsbeschluss unbekannt</t>
  </si>
  <si>
    <t>rd./mehr als 20 Mio als Plan, Sekundaerquelle, keine exakte Bausumme</t>
  </si>
  <si>
    <t>2026 Planung/Bauleit- und Genehmigungsphase</t>
  </si>
  <si>
    <t>Kein unterzeichneter Vertrag samt Preis belegt</t>
  </si>
  <si>
    <t>Keine Bauzahlungen isoliert</t>
  </si>
  <si>
    <t>Als eigenstaendiges Projekt nur einmal und nicht mit Firmenbericht nochmals addieren</t>
  </si>
  <si>
    <t>https://www.schwarzwaelder-bote.de/lokales/lahr/zustimmung-von-bauausschuss-herrenknecht-darf-in-allmannsweier-ein-neues-logistikzentrum-bauen-78820836.html</t>
  </si>
  <si>
    <t>20 Mio gerundeter Pressewert; Mehr-als-Wortlaut uneinheitlich; nur indikativ, keine sicher fixierte Mindestsumme</t>
  </si>
  <si>
    <t>JA_INDIKATIV</t>
  </si>
  <si>
    <t>T4-003</t>
  </si>
  <si>
    <t>Forschungs-/Entwicklungsgebaeude Herrenknecht</t>
  </si>
  <si>
    <t>Schwanau</t>
  </si>
  <si>
    <t>2026 (undatiert)</t>
  </si>
  <si>
    <t>2026 Erwähnung beweist nicht ersten internen Investitionsbeschluss</t>
  </si>
  <si>
    <t>Keine belastbar bezifferte projektspezifische Summe</t>
  </si>
  <si>
    <t>Standortgebaeude in Projektmeldungen beschrieben</t>
  </si>
  <si>
    <t>Auftragsdatum und Auftragssumme fehlen</t>
  </si>
  <si>
    <t>Zahlungsbeleg fehlt</t>
  </si>
  <si>
    <t>Altregister verweist auf Projektmeldung, originaler Freigabestichtag und genaue Projekteinheit noch offen</t>
  </si>
  <si>
    <t>T4-004</t>
  </si>
  <si>
    <t>2023-02-16</t>
  </si>
  <si>
    <t>Erstentscheidung 2023 aus Emittentenmitteilung</t>
  </si>
  <si>
    <t>EUR Mio Gesamtprojekt (fuer die gesamte Errichtung)</t>
  </si>
  <si>
    <t>2026-07-02 in Betrieb; rund 920 Mio oeffentliche Hilfen</t>
  </si>
  <si>
    <t>Vorstand/Aufsichtsgremium erteilten 16.02.2023 gruenes Licht</t>
  </si>
  <si>
    <t>Keine nach 21.07.25 exakt isolierte deutsche Anlagen-Cash-Reihe</t>
  </si>
  <si>
    <t>https://www.infineon.com/de/press-release/2023/infxx202302-058</t>
  </si>
  <si>
    <t>5000 Mio Gesamtbudget eines 2023 freigegebenen Projekts, keine alleinige Firmen-Neuzusage 2025</t>
  </si>
  <si>
    <t>T4-005</t>
  </si>
  <si>
    <t>Neuer Raketentriebwerks- und Montagekomplex Parsdorf</t>
  </si>
  <si>
    <t>Parsdorf</t>
  </si>
  <si>
    <t>Herbst 2024</t>
  </si>
  <si>
    <t>Bau vor 21.07.2025 begonnen</t>
  </si>
  <si>
    <t>Gesamtstandort nicht oeffentlich in EUR beziffert</t>
  </si>
  <si>
    <t>Februar 2026 Standort in Errichtung; 40.000 qm Produktionshallen</t>
  </si>
  <si>
    <t>Spatenstich Herbst 2024</t>
  </si>
  <si>
    <t>2026 Kapitalrunde 270 Mio ist nicht bereits ausgezahlter Bau-CapEx</t>
  </si>
  <si>
    <t>https://b304.de/fortschritte-bei-isar-aerospace/</t>
  </si>
  <si>
    <t>Sekundaerbeleg belegt den Spatenstich; Primärdatum im Altregister nicht gesichert</t>
  </si>
  <si>
    <t>T4-006</t>
  </si>
  <si>
    <t>Kapitalrunde fuer Raketenentwicklung (KEINE Anlage)</t>
  </si>
  <si>
    <t>Deutschland und international</t>
  </si>
  <si>
    <t>Mittelzufluss von Aktionaeren ≠ direkte Investition in deutsche Neuanlagen</t>
  </si>
  <si>
    <t>EUR Mio Kapitalbeschaffung, kein deutscher Sachanlagenbetrag</t>
  </si>
  <si>
    <t>Kapitalrunde kommuniziert</t>
  </si>
  <si>
    <t>Kein Bauvertrag</t>
  </si>
  <si>
    <t>Kein CAPEX-Zahlungsnachweis</t>
  </si>
  <si>
    <t>Aus allen vier addierbaren Sachanlagenkategorien ausgeschlossen</t>
  </si>
  <si>
    <t>Oeffentliche Erstveroeffentlichung ist nicht zwingend interner Investitionsbeschluss</t>
  </si>
  <si>
    <t>T4-007</t>
  </si>
  <si>
    <t>Werra 2060 Umbau Gesamtprogramm</t>
  </si>
  <si>
    <t>Werk Werra / Hessen und Thueringen</t>
  </si>
  <si>
    <t>2022-10-17</t>
  </si>
  <si>
    <t>Erstmitteilung 17.10.2022</t>
  </si>
  <si>
    <t>EUR Mio Gesamtprojekt, umfasst zwei Werke</t>
  </si>
  <si>
    <t>2023–2027 schrittweise Umbauten</t>
  </si>
  <si>
    <t>Vor 21.07.2025 beschlossen und bereits in Umsetzung</t>
  </si>
  <si>
    <t>Keine nach Stichtag isolierte deutsche Anlagen-Cashsumme</t>
  </si>
  <si>
    <t>600 Mio schliesst Unterbreizbach und Wintershall ein: Teilanlagen niemals zusaetzlich addieren</t>
  </si>
  <si>
    <t>https://www.kpluss.com/de-de/newsroom/presseinformationen/ks-stellt-werk-werra-fuer-die-zukunft-auf/</t>
  </si>
  <si>
    <t>https://www.kpluss.com/de-de/ueber-ks/standorte/europa/werra/werra-2060/index.html</t>
  </si>
  <si>
    <t>T4-008</t>
  </si>
  <si>
    <t>Werra 2060: Umbau Fabrik Unterbreizbach</t>
  </si>
  <si>
    <t>Unterbreizbach</t>
  </si>
  <si>
    <t>vor der Initiative beschlossen</t>
  </si>
  <si>
    <t>Teilprojekt in Werra 2060 (600 Mio)</t>
  </si>
  <si>
    <t>Baubeginn 2023, geplantes Ende 2026</t>
  </si>
  <si>
    <t>2022 bekannt</t>
  </si>
  <si>
    <t>DE Cash-Teilbudget unbekannt</t>
  </si>
  <si>
    <t>Teil der K+S Programm-Summe 600 Mio</t>
  </si>
  <si>
    <t>T4-009</t>
  </si>
  <si>
    <t>Werra 2060: Umbau Fabrik Wintershall</t>
  </si>
  <si>
    <t>Heringen</t>
  </si>
  <si>
    <t>Beginn 2024, Mitte 2027 Fertigstellung geplant</t>
  </si>
  <si>
    <t>T4-010</t>
  </si>
  <si>
    <t>Kauf Salzstandorte Qemetica (KEINE neue Fabrik)</t>
  </si>
  <si>
    <t>Stassfurt (DE) und Janikowo (PL)</t>
  </si>
  <si>
    <t>2026-06-02</t>
  </si>
  <si>
    <t>Kaufpreis bis 30 Mio Earnout zusaetzlich moeglich; DE Anteil offen</t>
  </si>
  <si>
    <t>EUR Mio Kaufpreis fuer deutsche UND polnische Bestandsstandorte</t>
  </si>
  <si>
    <t>Kaufvereinbarung geschlossen</t>
  </si>
  <si>
    <t>SPA Kaufvertrag nicht Neuanlagenbauvertrag</t>
  </si>
  <si>
    <t>Erwerb von vorhandenen Gesellschaften, nicht neuer Anlagen-CapEx</t>
  </si>
  <si>
    <t>Grenzueberschreitender Bestandskauf, ausgeschlossen</t>
  </si>
  <si>
    <t>https://www.kpluss.com/de-de/newsroom/presseinformationen/ks-staerkt-salzsparte-mit-uebernahme-von-zwei-standorten-in-sachsen-anhalt-und-polen/</t>
  </si>
  <si>
    <t>T4-011</t>
  </si>
  <si>
    <t>Regional Distribution Center Central Europe</t>
  </si>
  <si>
    <t>Kahl am Main</t>
  </si>
  <si>
    <t>2025-05-16 spaetestens</t>
  </si>
  <si>
    <t>Vor Stichtag abgeschlossen</t>
  </si>
  <si>
    <t>EUR Mio gesamtes errichtetes Logistikzentrum</t>
  </si>
  <si>
    <t>Bereits 16.05.2025 eroeffnet</t>
  </si>
  <si>
    <t>Vor Stichtag fertig und in Betrieb</t>
  </si>
  <si>
    <t>Nicht als post-21.07.25 Zahlung</t>
  </si>
  <si>
    <t>https://www.kiongroup.com/de/Presse/Pressemitteilungen/Pressemitteilungen-Detail.html?id=2989090&amp;title=KION+er%C3%B6ffnet+hochautomatisiertes+Ersatzteil-Distributionszentrum+in+Kahl+am+Main&amp;type=corporate</t>
  </si>
  <si>
    <t>Relevanz als 2025-Investition JA, aber ganz vor Gruendung abgeschlossen</t>
  </si>
  <si>
    <t>T4-012</t>
  </si>
  <si>
    <t>Erweiterung Truck-Standort Aldersbach</t>
  </si>
  <si>
    <t>Aldersbach</t>
  </si>
  <si>
    <t>2025-07-11</t>
  </si>
  <si>
    <t>Fruehester datierter Spatenstich 11.07.2025</t>
  </si>
  <si>
    <t>EUR Mio Gesamtinvestition inklusive EU-Foerderung</t>
  </si>
  <si>
    <t>Spatenstich 11.07.2025, Erweiterung in Bau</t>
  </si>
  <si>
    <t>Investition mindestens 10 Tage VOR Gruendung bekannt</t>
  </si>
  <si>
    <t>Nach-Juli Baustellenzahlungen nicht isoliert</t>
  </si>
  <si>
    <t>https://newsroom.knorr-bremse.com/knorr-bremse-baut-seinen-groessten-truck-standort-in-europa-aus/</t>
  </si>
  <si>
    <t>125 Mio Gesamtprojekt; kein Cash und nicht durch M4G neu beschlossen</t>
  </si>
  <si>
    <t>T4-013</t>
  </si>
  <si>
    <t>Experimentierkammer LION 2 am CALA</t>
  </si>
  <si>
    <t>Garching bei Muenchen</t>
  </si>
  <si>
    <t>2025-07-17</t>
  </si>
  <si>
    <t>Forscher-Firmencooperation; Eigentum des Labors nicht eindeutig dem Unternehmen zuordenbar</t>
  </si>
  <si>
    <t>Keine verifizierte EUR Summe, Forschungsinfrastruktur</t>
  </si>
  <si>
    <t>17.07.2025 eingeweiht</t>
  </si>
  <si>
    <t>Inbetriebnahme bereits vier Tage vor M4G</t>
  </si>
  <si>
    <t>Keine nach-Stichtag-Ausgaben</t>
  </si>
  <si>
    <t>https://www.marvelfusion.com/newsroom</t>
  </si>
  <si>
    <t>Anteil eigene bilanziell aktivierte Sachanlagen unbekannt; wegen Eigentumszweifel nicht streng zaehlen</t>
  </si>
  <si>
    <t>T4-014</t>
  </si>
  <si>
    <t>Laser Fusion Hub Norddeutschland und Hessen</t>
  </si>
  <si>
    <t>Hamburg/Schleswig-Holstein und Hessen</t>
  </si>
  <si>
    <t>2026-07-29</t>
  </si>
  <si>
    <t>Gemeinsames Foerder-/Forschungsvorhaben und Standorte nicht einer Firma addieren</t>
  </si>
  <si>
    <t>Kein beziffertes eigenfinanziertes Anlagenbudget</t>
  </si>
  <si>
    <t>Initiative durch staatliche Foerderung 2026 kommuniziert</t>
  </si>
  <si>
    <t>Keine eigene Bau-/Liefervertragssumme</t>
  </si>
  <si>
    <t>Keine Cash-Betragsabgrenzung</t>
  </si>
  <si>
    <t>Nicht zwingend Eigentum Marvel Fusion oder eigenes Investment</t>
  </si>
  <si>
    <t>T4-015</t>
  </si>
  <si>
    <t>CLA Produktion / Umbau Werk Rastatt</t>
  </si>
  <si>
    <t>Rastatt</t>
  </si>
  <si>
    <t>2025-06-04 spaetestens</t>
  </si>
  <si>
    <t>CLA Produktion und Umbauten Juni 2025 oeffentlich</t>
  </si>
  <si>
    <t>mittlerer dreistelliger Mio-Betrag, nicht genau beziffert</t>
  </si>
  <si>
    <t>Start Serienproduktion 04.06.2025</t>
  </si>
  <si>
    <t>Businessplan vor 21.07.2025</t>
  </si>
  <si>
    <t>Cash nach 21.7 nicht getrennt</t>
  </si>
  <si>
    <t>https://group.mercedes-benz.com/unternehmen/produktion/produktionsnetzwerk/produktionsstart-cla-rastatt.html</t>
  </si>
  <si>
    <t>Mittlerer dreistelliger Wert nicht ohne erfundene Eurozahl numerisch summieren</t>
  </si>
  <si>
    <t>T4-016</t>
  </si>
  <si>
    <t>Umbau Montagehalle 4.1 fuer GLA</t>
  </si>
  <si>
    <t>2026-09-17</t>
  </si>
  <si>
    <t>2026 Erstmaldatierung, urspruengliche interne Entscheidung nicht belegt</t>
  </si>
  <si>
    <t>niedriger dreistelliger Millionenbetrag; numerisch nicht festgelegt</t>
  </si>
  <si>
    <t>2026 mit neuem GLA-Serienstart vorgestellt, Umbau 2027</t>
  </si>
  <si>
    <t>Exakter Auftragspreis fehlt</t>
  </si>
  <si>
    <t>Nach 21.7.25 kein projektgenauer Cash</t>
  </si>
  <si>
    <t>Preis nur als Band beschrieben, daher nicht in exakte EUR-Summenreihe</t>
  </si>
  <si>
    <t>JA_UNBEZIFFERT</t>
  </si>
  <si>
    <t>2026-2027</t>
  </si>
  <si>
    <t>T4-017</t>
  </si>
  <si>
    <t>Axial-Fluss-Elektromotor Fertigung</t>
  </si>
  <si>
    <t>Berlin-Marienfelde</t>
  </si>
  <si>
    <t>2026-06-09</t>
  </si>
  <si>
    <t>Eroeffnung nach Stichtag ist kein Entscheidungsbeweis</t>
  </si>
  <si>
    <t>Kein Standortinvestitionsvolumen oeffentlich isoliert</t>
  </si>
  <si>
    <t>Juni 2026 Serienfertigung in drei Hallen</t>
  </si>
  <si>
    <t>Fertigungsentscheidung offensichtlich VOR Produktionsanlauf; konkretes Datum offen</t>
  </si>
  <si>
    <t>Cash/Bilanz DE fuer Anlage nicht beziffert</t>
  </si>
  <si>
    <t>https://event.media.mercedes-benz.com/article/bebac2af-acdc-465a-9538-adb0bf3d8ccf</t>
  </si>
  <si>
    <t>Datiertes Freigabedatum trotz 2026 Meldung nicht belegt</t>
  </si>
  <si>
    <t>T4-018</t>
  </si>
  <si>
    <t>Dessau Erweiterungsbauten / zweite Wirkstoffproduktionslinie</t>
  </si>
  <si>
    <t>Dessau-Rosslau</t>
  </si>
  <si>
    <t>2025-03-12</t>
  </si>
  <si>
    <t>Projekt wurde 12.03.2025 bereits veroeffentlicht</t>
  </si>
  <si>
    <t>bis zu 50 Mio EUR Projektbudget im Maerz 2025</t>
  </si>
  <si>
    <t>Spatenstich Maerz 2025, Ausbau laeuft 2026</t>
  </si>
  <si>
    <t>Baustart und Ankuendigung vor Gruendung</t>
  </si>
  <si>
    <t>2025-26 Zahlungen nicht separat aus Bericht ableitbar</t>
  </si>
  <si>
    <t>https://www.investieren-in-sachsen-anhalt.de/presse/detail/rund-50-millionen-euro-investition-merz-erweitert-produktion-in-dessau</t>
  </si>
  <si>
    <t>Fuer neue 2026 100-Mio Gesamtankundigung bereits vorhandener 50-Mio Projektanteil</t>
  </si>
  <si>
    <t>T4-019</t>
  </si>
  <si>
    <t>Gesamtausbau Dessau bis 2028; neue Verpackungslinie</t>
  </si>
  <si>
    <t>2025-03-12 / 2026-06-19</t>
  </si>
  <si>
    <t>Aufstockung oder neue Tranchen nach 21.07.25 nicht belegbar</t>
  </si>
  <si>
    <t>MEHR ALS 100 Mio EUR 2026 Gesamtankundigung, Altteile nachweisbar</t>
  </si>
  <si>
    <t>2026 neue Verpackungslinie eroeffnet; weiter bis 2028</t>
  </si>
  <si>
    <t>Schon 2025 Baustart fuer wesentliche Gebaeude</t>
  </si>
  <si>
    <t>Projektaufteilung und bezahlte Zahlungen offen</t>
  </si>
  <si>
    <t>Die 50 Mio 2025 sind im &gt;100 Mio Gesamtprogramm enthalten, daher NICHT addieren</t>
  </si>
  <si>
    <t>https://presse.investieren-in-sachsen-anhalt.de/posts/pressreleases/merz-eroffnet-neues-verpackungszentrum-in-des</t>
  </si>
  <si>
    <t>Mehr-als 100 Mio Gesamtbetrag, 2026 neu kommuniziert aber Altprojekte inkludiert</t>
  </si>
  <si>
    <t>ALT_NEU_BEWORBEN</t>
  </si>
  <si>
    <t>T4-020</t>
  </si>
  <si>
    <t>Cloud- und KI-Rechenzentrumprogramm Deutschland</t>
  </si>
  <si>
    <t>Frankfurt / Nordrhein-Westfalen</t>
  </si>
  <si>
    <t>2024-02-15</t>
  </si>
  <si>
    <t>2024 vom Unternehmen angekuendigt</t>
  </si>
  <si>
    <t>EUR Mio fuer deutsches Investitionsprogramm 2024–2025</t>
  </si>
  <si>
    <t>Frankfurt Cloud-Region und neue Kapazitaeten in NRW</t>
  </si>
  <si>
    <t>Mitteilung 2024 vor M4G</t>
  </si>
  <si>
    <t>Nicht exakt nach Stichtag geleistete Kosten bekannt</t>
  </si>
  <si>
    <t>Teilweise Zeitraum vor Initiative; 3,2 Mrd kein 2025-28 Neuprojekt</t>
  </si>
  <si>
    <t>2024-2025</t>
  </si>
  <si>
    <t>T4-021</t>
  </si>
  <si>
    <t>Cloud-Region Ausbau Frankfurt</t>
  </si>
  <si>
    <t>Frankfurt</t>
  </si>
  <si>
    <t>2024 oeffentlich bekannt</t>
  </si>
  <si>
    <t>Teil der 3,2 Mrd Microsoft Programm</t>
  </si>
  <si>
    <t>Cloud-Kapazitaeten Ausbau bis 2025</t>
  </si>
  <si>
    <t>Teil des Vorhabenpakets 2024</t>
  </si>
  <si>
    <t>Keine exakt DE Einzelzahlung/Vertrag</t>
  </si>
  <si>
    <t>Enthalten im 3,2 Mrd Programm</t>
  </si>
  <si>
    <t>T4-022</t>
  </si>
  <si>
    <t>Neues Cloud-Infrastrukturprogramm NRW</t>
  </si>
  <si>
    <t>Nordrhein-Westfalen</t>
  </si>
  <si>
    <t>Vorhaben vor M4G angekuendigt</t>
  </si>
  <si>
    <t>Teil 3,2 Mrd Deutschlandprogramm</t>
  </si>
  <si>
    <t>Cloud-Projekt in NRW angekuendigt</t>
  </si>
  <si>
    <t>Kein nach 21.07.2025 gesonderter Vertrag/Cash</t>
  </si>
  <si>
    <t>Keine isolierten DE CAPEX-Summen pro Standort</t>
  </si>
  <si>
    <t>T4-023</t>
  </si>
  <si>
    <t>Fertigungshalle Turbinenscheiben MTU</t>
  </si>
  <si>
    <t>2020 (Beschluss)</t>
  </si>
  <si>
    <t>Altprojekt, 2025-2028 nicht im neuen Investitionszeitraum</t>
  </si>
  <si>
    <t>EUR Mio Gesamtanlage</t>
  </si>
  <si>
    <t>2024-07-12 eroeffnet</t>
  </si>
  <si>
    <t>2020 Beschluss, 2021 Baubeginn</t>
  </si>
  <si>
    <t>Bereits 2024 vollendet</t>
  </si>
  <si>
    <t>https://www.mtu.de/de/newsroom/presse/pressearchiv/presse-archiv-detail/modernste-turbinenscheibenfertigung-der-welt-mtu-aero-engines-eroeffnet-neue-produktionshalle-in-muenchen/</t>
  </si>
  <si>
    <t>Nur historischer Referenzfall, nicht 2025–2028 Projektumfang</t>
  </si>
  <si>
    <t>T4-024</t>
  </si>
  <si>
    <t>Kundenzentrum und Umbau Werk 1</t>
  </si>
  <si>
    <t>Guenzburg</t>
  </si>
  <si>
    <t>2025-06 (Eroeffnung)</t>
  </si>
  <si>
    <t>Altinvestition vor Gruendung beendet</t>
  </si>
  <si>
    <t>Kein separat bezifferter Kauf-/Bauaufwand</t>
  </si>
  <si>
    <t>Juni 2025 eingeweiht</t>
  </si>
  <si>
    <t>Bau begann mindestens 2024</t>
  </si>
  <si>
    <t>Keine neue nach 21.07.25 Cashzahl</t>
  </si>
  <si>
    <t>https://allgemeinebauzeitung.de/abz/smunk-group-investiert-in-heimatstandort-neues-kundenzentrum-mit-gaesten-eroeffnet-62675</t>
  </si>
  <si>
    <t>T4-025</t>
  </si>
  <si>
    <t>Zusaetzliches Werk 4 in Guenzburg</t>
  </si>
  <si>
    <t>2025-07 spaetestens</t>
  </si>
  <si>
    <t>Mitte 2025 bereits bezogen, Vorentscheidung naheliegend, aber Datumsbeleg fehlt</t>
  </si>
  <si>
    <t>Keine separat bezifferte Investitionssumme</t>
  </si>
  <si>
    <t>Sommer 2025 eingerichtet / bezogen</t>
  </si>
  <si>
    <t>Zeitpunkt interner Investitionsentscheidung ungeklärt</t>
  </si>
  <si>
    <t>Zahlungen nach Stichtag offen</t>
  </si>
  <si>
    <t>https://www.diyonline.de/d/news/2025/07/30/free/munk-group-eroeffnet-neues-kundenzentrum.html</t>
  </si>
  <si>
    <t>Erstbeleg der Erweiterung nach 21.7, aber Hallen bereits vorhanden; keine sichere Zuordnung NEU</t>
  </si>
  <si>
    <t>T4-026</t>
  </si>
  <si>
    <t>NEURA Electronics / Standortausbau Bösingen</t>
  </si>
  <si>
    <t>Boesingen</t>
  </si>
  <si>
    <t>2025-05-02</t>
  </si>
  <si>
    <t>Vorhaben vor Initiative bereits angekuendigt</t>
  </si>
  <si>
    <t>Kein beziffertes Standort-CAPEX; Firmenuebernahme separat</t>
  </si>
  <si>
    <t>Absicht Standort mit Infrastruktur auszubauen</t>
  </si>
  <si>
    <t>Nicht bezifferte Ausbauabsicht 02.05.2025</t>
  </si>
  <si>
    <t>Kein Bau-Cash nach Stichtag nachgewiesen</t>
  </si>
  <si>
    <t>https://neura-robotics.com/de/neura-robotics-uebernimmt-b-a-h-industrial-solutions-und-investiert-in-den-ausbau-des-standorts/</t>
  </si>
  <si>
    <t>B.A.H. Firmenkauf nicht eigene errichtete Neuanlage; Projektabsicht ohne Betrag</t>
  </si>
  <si>
    <t>T4-027</t>
  </si>
  <si>
    <t>Repowering bestehender Windparks / Ausbau</t>
  </si>
  <si>
    <t>2025-07-01</t>
  </si>
  <si>
    <t>Programmplan bereits am 01.07.2025 beschrieben</t>
  </si>
  <si>
    <t>1,4 Mrd sind Kreditfinanzierung, nicht Projekt-INVESTITION</t>
  </si>
  <si>
    <t>37 Windparks, mehr als die Haelfte zum Repowering vorgesehen</t>
  </si>
  <si>
    <t>Finanzierungsfazilitaeten am 01.07.2025</t>
  </si>
  <si>
    <t>Keine Zahl fuer tatsaechliche repowerte eigene Anlagen isoliert</t>
  </si>
  <si>
    <t>1,4 Mrd Finanzierung ist keine 1,4 Mrd CAPEX-Investitionszusage</t>
  </si>
  <si>
    <t>T4-028</t>
  </si>
  <si>
    <t>Syndizierte Finanzierungsaufstockung</t>
  </si>
  <si>
    <t>2025-11-03</t>
  </si>
  <si>
    <t>Nur 400 Mio aufgestockt ggü 01.07.2025</t>
  </si>
  <si>
    <t>EUR Mio gesamte Finanzierungsfazilitaet, inklusive 1400 vorher</t>
  </si>
  <si>
    <t>Kredite und Equity auf Plattformebene, plus 900 optionale Akkordeonfazilitaet</t>
  </si>
  <si>
    <t>Unterschriebene Kreditfazilitaet, kein Auftrag fuer Sachanlagen</t>
  </si>
  <si>
    <t>Keine Zahlungs-/Investitionssumme darueber ableitbar</t>
  </si>
  <si>
    <t>Finanzierung einschliesslich Alt-Fazilitaet; nicht in Bauvertrags- oder Ankuendigungssumme</t>
  </si>
  <si>
    <t>T4-029</t>
  </si>
  <si>
    <t>Data Center Berlin 36 MW / HOCHTIEF Auftrag</t>
  </si>
  <si>
    <t>2026-07-07</t>
  </si>
  <si>
    <t>Verbindlicher Bauauftrag nach Stichtag, Ursprung des Projekts nicht datiert</t>
  </si>
  <si>
    <t>Mehrere hundert Mio EUR Vertragswert, NICHT exakt beziffert</t>
  </si>
  <si>
    <t>Baubeginn Sommer 2026, erste Hallen 2028, Abschluss 2029</t>
  </si>
  <si>
    <t>HOCHTIEF meldet Bauauftrag 07.07.2026 als vergeben</t>
  </si>
  <si>
    <t>Keine separate Zahlungszahl</t>
  </si>
  <si>
    <t>Vertrag IST unterzeichnet, aber nur umschrieben als mehrere hundert Mio; nicht als exakter Vertragswert 200/300/400 schaetzen</t>
  </si>
  <si>
    <t>T4-030</t>
  </si>
  <si>
    <t>Industrial AI Cloud Muenchen (Gemeinschaftsprojekt Telekom)</t>
  </si>
  <si>
    <t>2025-11 Preisebene ergaenzt, aber Erstan kuendigung Juni 2025</t>
  </si>
  <si>
    <t>EUR Mio 2025-11 Partnerschaftswert, bereits 2025-06 angekuendigt</t>
  </si>
  <si>
    <t>Q1 2026 Betriebsaufnahme geplant / Umbau Bestandsrechenzentrum</t>
  </si>
  <si>
    <t>Vorhaben zuerst 13.06.2025 vorgestellt</t>
  </si>
  <si>
    <t>Investitionsbeitrag NVIDIA und Telekom nicht einzeln beziffert</t>
  </si>
  <si>
    <t>Gleiches Projekt wie Deutsche Telekom #45; 1000 Mio nur einmal (Konsortium), NICHT NVIDIA nochmals addieren</t>
  </si>
  <si>
    <t>https://www.telekom.com/de/newsroom/aktuelles/medieninformationen/2025/06/ki-turbo-fuer-gigafactories</t>
  </si>
  <si>
    <t>Gemeinschaftsvorhaben, keine gesonderte NVIDIA-Anlageinvestition beziffert</t>
  </si>
  <si>
    <t>T4-031</t>
  </si>
  <si>
    <t>Hamburger OTTO-Hauptquartierumbau</t>
  </si>
  <si>
    <t>Hamburg-Bramfeld</t>
  </si>
  <si>
    <t>2019 (Baubeginn)</t>
  </si>
  <si>
    <t>Historisches abgeschlossenes Altprojekt</t>
  </si>
  <si>
    <t>UEBER 100 Mio EUR fuer Gesamtsanierung</t>
  </si>
  <si>
    <t>16.04.2024 eroeffnet</t>
  </si>
  <si>
    <t>Fuenf Jahre Bauzeit bereits vor 2025</t>
  </si>
  <si>
    <t>Nicht im Investitionszeitraum 2025–2028</t>
  </si>
  <si>
    <t>https://www.otto.de/unternehmen/de/presse/otto-eroeffnet-neues-headquarter-in-hamburg</t>
  </si>
  <si>
    <t>Vor Beobachtungszeitraum fertiggestellt, keine Anrechnung</t>
  </si>
  <si>
    <t>MADE FOR GERMANY | 25 FIRMEN 76–100 | QUELLEN- UND DATUMSPRUEFUNG</t>
  </si>
  <si>
    <t>Jedes Mitglied geprueft, auch wenn kein eigenes DE-Anlageprojekt mit Preis feststellbar. Keine fiktive Nullinvestition.</t>
  </si>
  <si>
    <t>Programme/Fonds/Kaeufe</t>
  </si>
  <si>
    <t>2025 Berichtskontrolle</t>
  </si>
  <si>
    <t>2026 Zwischenbericht</t>
  </si>
  <si>
    <t>DE Cash-Neuzuwachs EUR Mio</t>
  </si>
  <si>
    <t>DE Bilanz-Neuzuwachs EUR Mio</t>
  </si>
  <si>
    <t>Beziff. Vertrag-Neuzuwachs EUR Mio</t>
  </si>
  <si>
    <t>Neue bereinigte Ankuendigung EUR Mio</t>
  </si>
  <si>
    <t>Projektbefund / First-Decisions</t>
  </si>
  <si>
    <t>FY2025 Original-URL</t>
  </si>
  <si>
    <t>2026 Interims-URL</t>
  </si>
  <si>
    <t>Oberkochen gesamt rd. 300 Mio (100 Bau + 200 Ausstattung), Entschluss 2023; Q4/H1 Cash nicht getrennt.</t>
  </si>
  <si>
    <t>Logistikzentrum rd. 20 Mio erst 2026 belegt; Forschungserweiterung nur unbeziffert; kein unterzeichneter Eurovertrag.</t>
  </si>
  <si>
    <t>T4-002, T4-003</t>
  </si>
  <si>
    <t>Infrastrukturfonds: Portfoliobau nicht eigene Kapitalflussrechnung. Portfolio-Doppelerfassung vermeiden.</t>
  </si>
  <si>
    <t>Keine neue konkrete Projektquelle</t>
  </si>
  <si>
    <t>5-Mrd-Fab Dresden im Februar 2023 beschlossen; 2026 eroeffnet, Zahlungen seit 21.7.25 nicht abgrenzbar.</t>
  </si>
  <si>
    <t>EIT InnoEnergy finanziert Beteiligungen und Programme, eigene neue DE-Sachanlagen nicht beziffert.</t>
  </si>
  <si>
    <t>Parsdorf-Fabrik mit Spatenstich Herbst 2024; Finanzierung 2026 = Kapitalzufluss, nicht Anlagen-Cash.</t>
  </si>
  <si>
    <t>T4-005, T4-006</t>
  </si>
  <si>
    <t>Werra 2060 mit 600 Mio Altprogramm aus Oktober 2022, zwei Teilwerke; 350 Mio Kauf gemischter DE/PL Werke kein CAPEX.</t>
  </si>
  <si>
    <t>T4-007, T4-008, T4-009, T4-010</t>
  </si>
  <si>
    <t>Foerderbank und Projektkreditgeber, nicht Eigentuemer aller finanzierten Anlagen.</t>
  </si>
  <si>
    <t>Kahl am Main 90 Mio vor Stichtag fertiggestellt und eroeffnet 16.5.2025.</t>
  </si>
  <si>
    <t>Private-Equity-Gruppe, eigene Anlagen nicht mit KKR-Portfoliounternehmen gleichsetzen.</t>
  </si>
  <si>
    <t>Aldersbach 125 Mio Spatenstich 11.7.2025 vor Gruendung.</t>
  </si>
  <si>
    <t>2025 regionale Anlagenzugaenge rund 191,86 Mio Deutschland aus FY; kein gesonderter post-Jul Cashnachweis.</t>
  </si>
  <si>
    <t>573 Mio Kamera-Umsatz, KEIN Anlagen-CAPEX. Alte Leitz-Park-Bauten nicht 2025 neu.</t>
  </si>
  <si>
    <t>LION-2-Labor am 17.7.2025 eingeweiht; Fusion Hub 2026 Konsortium/Staatsunterstuetzung.</t>
  </si>
  <si>
    <t>T4-013, T4-014</t>
  </si>
  <si>
    <t>CLA-Mittel drei Stellen alt; Halle 4.1 fuer GLA 2026 bekannt, Summe nur als niedriger dreistelliger Bereich; neue Motorlinie 2026.</t>
  </si>
  <si>
    <t>T4-015, T4-016, T4-017</t>
  </si>
  <si>
    <t>Merz Dessau bis 50 Mio im Maerz 2025 begonnen; &gt;100 Mio 2026 Gesamtprogramm enthaelt Altteile.</t>
  </si>
  <si>
    <t>T4-018, T4-019</t>
  </si>
  <si>
    <t>Microsoft 3,2-Mrd-Infrastrukturprogramm angekuendigt Februar 2024; Frankfurt und NRW alte Teilprojekte.</t>
  </si>
  <si>
    <t>T4-020, T4-021, T4-022</t>
  </si>
  <si>
    <t>MTU Turbinenscheibenhalle 120 Mio: Beschluss 2020, 2024 fertig, ausserhalb 2025–28; FY/H1 weltweite CAPEX.</t>
  </si>
  <si>
    <t>Munich-Re-Finanzanlagen/Versicherungsportfolio, kein eigener deutscher Anlagen-Cash nachgewiesen.</t>
  </si>
  <si>
    <t>MUNK Kundenzentrum Juni 2025 eroeffnet; Werk 4 seit Sommer 2025, Erstfreigabe noch nicht datiert.</t>
  </si>
  <si>
    <t>T4-024, T4-025</t>
  </si>
  <si>
    <t>NEURA B.A.H. Uebernahme/Standortausbau bereits 02.05.2025 beworben; Ausbau-CAPEX unbeziffert.</t>
  </si>
  <si>
    <t>NeXtWind Repowering/1,4-Mrd-Finanzierung 01.07.2025, spaeter 1,8 Mrd Finanzierungsvolumen; kein Anlagen-CAPEX.</t>
  </si>
  <si>
    <t>T4-027, T4-028</t>
  </si>
  <si>
    <t>NTT Berlin 36 MW unterzeichneter HOCHTIEF-Bauauftrag Juli 2026: mehrere hundert Mio, kein exakter Euro-Wert.</t>
  </si>
  <si>
    <t>Telekom-NVIDIA KI-Cloud Juni 2025 angekuendigt, erst November 2025 mit 1 Mrd bezeichnet; mit #45 nicht doppelt.</t>
  </si>
  <si>
    <t>OTTO Hamburg Headquarter ueber 100 Mio Investition bis 2024 abgeschlossen; 2025/26 Firmen-Cash nicht regional getrennt.</t>
  </si>
  <si>
    <t>KATEGORIE 4 | PROJEKT- UND PROGRAMMANKUENDIGUNGEN | TRANCHEN 1 BIS 4</t>
  </si>
  <si>
    <t>Bisherige 1–75 Reihen unveraendert kopiert. Neue 76–100 Falle separat; ALTPROJEKT-NEUKOMMUNIKATION und indikative Budgets nicht in strenge Zusage addieren.</t>
  </si>
  <si>
    <t>T4</t>
  </si>
  <si>
    <t>JA_INDIKATIV_GERUNDET</t>
  </si>
  <si>
    <t>Als eigenstaendiges Projekt nur einmal und nicht mit Firmenbericht nochmals addieren | 2025-2028</t>
  </si>
  <si>
    <t>Als eigenstaendiges Projekt nur einmal und nicht mit Firmenbericht nochmals addieren | 2026-2027</t>
  </si>
  <si>
    <t>NEIN_ALT_REKOMMUNIZIERT</t>
  </si>
  <si>
    <t>Die 50 Mio 2025 sind im &gt;100 Mio Gesamtprogramm enthalten, daher NICHT addieren | 2025-2028</t>
  </si>
  <si>
    <t>Als eigenstaendiges Projekt nur einmal und nicht mit Firmenbericht nochmals addieren | 2026-2029</t>
  </si>
  <si>
    <t>Gleiches Projekt wie Deutsche Telekom #45; 1000 Mio nur einmal (Konsortium), NICHT NVIDIA nochmals addieren | 2025-2028</t>
  </si>
  <si>
    <t>ZWISCHENERGEBNIS 76–100 | VIER GELDKATEGORIEN / STICHTAG / QUELLENBEGRENZUNG</t>
  </si>
  <si>
    <t>Die alten Zahlen 1-3 gelten aus dem urspruenglichen Nachweisregister der gesamten 147er-Liste; keine bisher doppelt verwendeten Altprojektbudgets addieren.</t>
  </si>
  <si>
    <t>Neue Tranche</t>
  </si>
  <si>
    <t>Erklaerung</t>
  </si>
  <si>
    <t>Pruefstatus</t>
  </si>
  <si>
    <t>In diesem Block vertieft nachgepruefte Firmen</t>
  </si>
  <si>
    <t>76–100</t>
  </si>
  <si>
    <t>Alle 25 aus offizieller Liste einzeln mit Berichtsstatus und Projektbefund</t>
  </si>
  <si>
    <t>Abgeschlossen als oeffentliche Quellensichtung</t>
  </si>
  <si>
    <t>Identifizierte eigene DE Anlagen-Einzelprojekte</t>
  </si>
  <si>
    <t>Ohne Fonds/Programm/Kauf</t>
  </si>
  <si>
    <t>Historische Projekte ebenfalls erfasst; 2025-28 gesondert</t>
  </si>
  <si>
    <t>Kein Anspruch alle nichtoffentlichen Projekte zu finden</t>
  </si>
  <si>
    <t>VOR 21.07.2025 oeffentlich belegt</t>
  </si>
  <si>
    <t>mit historischen Projekten</t>
  </si>
  <si>
    <t>Vorheriger Entscheid/Bau/Ankuendigung dokumentiert</t>
  </si>
  <si>
    <t>Nur spaeter Erstbeleg, interne Freigabe OFFEN</t>
  </si>
  <si>
    <t>Nicht automatische M4G-Zusaetzlichkeit</t>
  </si>
  <si>
    <t>Urspruengliche Erstentscheidung nicht immer bekannt</t>
  </si>
  <si>
    <t>Ursprung / Datum unklar</t>
  </si>
  <si>
    <t>Keine Fiktivdatierung</t>
  </si>
  <si>
    <t>Weiter offen</t>
  </si>
  <si>
    <t>Eigene Einzelprojekte relevant 2025–2028</t>
  </si>
  <si>
    <t>Alt fertig 2024 ausgeschlossen</t>
  </si>
  <si>
    <t>Engere Stichtagsbasis</t>
  </si>
  <si>
    <t>A) Gezahlter DE Cash-CapEx: Altregister 147</t>
  </si>
  <si>
    <t>Keine weitere genau isolierbare Zahlung in Block 76-100</t>
  </si>
  <si>
    <t>Altprojekte und Zahlungen nicht mit neuer Initiative gleichsetzen</t>
  </si>
  <si>
    <t>Offene regionalisierte Cashpositionen</t>
  </si>
  <si>
    <t>B) Bilanzierte/ausgewiesene DE CAPEX: Altregister 147</t>
  </si>
  <si>
    <t>Keine weitere nach 21.07.2025 abgrenzbare BILANZ-Zugangssumme</t>
  </si>
  <si>
    <t>LANXESS 191,86 Mio FY2025 DE einschliesslich Jan-Jul NICHT addiert</t>
  </si>
  <si>
    <t>Ueberlappt A</t>
  </si>
  <si>
    <t>C) Unterzeichnete deutsche Anlagenvertraege exakt EUR: Altregister 147</t>
  </si>
  <si>
    <t>NTT Berlin im Juli 2026 AUFTRAG BELEGT, Preis nur mehrere hundert Mio</t>
  </si>
  <si>
    <t>Verbindlich, aber keine numerisch exakt bezifferbare Zusatzsumme</t>
  </si>
  <si>
    <t>Ueberlappt potentielle Bau-/Cash-Projekte</t>
  </si>
  <si>
    <t>D1) Neue strenge bezifferte Einzelanlage (Exakt; T4)</t>
  </si>
  <si>
    <t>0 exakt neu in dieser Tranche</t>
  </si>
  <si>
    <t>Herrenknecht gerundet, Mercedes unbeziffert, NTT nur Wertbereich</t>
  </si>
  <si>
    <t>Null neue EXAKTE BELEGE, nicht Nullinvestition</t>
  </si>
  <si>
    <t>D2) Neue exakt bezifferte Projektprogramme (T4)</t>
  </si>
  <si>
    <t>0</t>
  </si>
  <si>
    <t>Reaktivierungen und Altprojekte nicht als neu</t>
  </si>
  <si>
    <t>Kein neuer exakter Betrag</t>
  </si>
  <si>
    <t>D3) Neu nach Stichtag berichtetes indikatives Budget</t>
  </si>
  <si>
    <t>ca. 20 Herrenknecht Allmannsweier</t>
  </si>
  <si>
    <t>Nur gerundeter Pressewert; KEINE exakte Zusage/Vertrag</t>
  </si>
  <si>
    <t>Indikativ ausserhalb strenger Gesamtsumme</t>
  </si>
  <si>
    <t>D4) Gemischte/Altprojekt-neu-beworben Volumen (mindestens)</t>
  </si>
  <si>
    <t>100 Merz + 1000 Telekom/NVIDIA</t>
  </si>
  <si>
    <t>Gesamtprogramme mit VOR Projekten; nur Kontext, Doppelerfassung moeglich</t>
  </si>
  <si>
    <t>NICHT hinzurechnen</t>
  </si>
  <si>
    <t>Belegte M4G-zusaetzliche DE Investitionszahlungen</t>
  </si>
  <si>
    <t>Kein kausaler Nachweis</t>
  </si>
  <si>
    <t>Urspruengliches Freigabedatum und Vertrag/Cash nicht hinreichend</t>
  </si>
  <si>
    <t>Offen</t>
  </si>
  <si>
    <t>Initiativanker, Zeitraum 2025–2028</t>
  </si>
  <si>
    <t>Sammelzusagen breiterer Investitionsart als enge Kapitalflussnachweise</t>
  </si>
  <si>
    <t>Nur Vergleichsrahmen</t>
  </si>
  <si>
    <t>METHODIK &amp; VERBINDLICHE ANFORDERUNGEN | 76–100</t>
  </si>
  <si>
    <t>Fokus Stichtag 21.07.2025; Datenstand 22.10.2026; keine erfundenen Vertragswerte oder Auszahlungen.</t>
  </si>
  <si>
    <t>Konkrete Umsetzung in T4</t>
  </si>
  <si>
    <t>Status</t>
  </si>
  <si>
    <t>Alle 147 Unternehmen, Tranchen zu je 25, 76–100 jetzt</t>
  </si>
  <si>
    <t>Jede Firma bekommt explizite Befundzeile, auch bei fehlenden Baustellen-/CAPEX-Nachweisen</t>
  </si>
  <si>
    <t>Gilt fort</t>
  </si>
  <si>
    <t>2025 GB, 2026 Interims und projektspezifische Presse</t>
  </si>
  <si>
    <t>Vorhandene FY/H1-URLs aus Altregister werden erhalten und neue Projektnachweise ergaenzt</t>
  </si>
  <si>
    <t>Standort Deutschland / legaler Eigentuemer</t>
  </si>
  <si>
    <t>Weltweite CAPEX niemals als deutsche Sachanlage</t>
  </si>
  <si>
    <t>Vier UNABHAENGIGE Geldkategorien</t>
  </si>
  <si>
    <t>A Cash, B bilanzierte Anlagen, C unterschriebene EUR-Vertraege, D verifizierte Ankuendigungen; NICHT addieren</t>
  </si>
  <si>
    <t>Verbindlicher Vertrag mit beziffertem Preis</t>
  </si>
  <si>
    <t>NTT/HOCHTIEF Vertrag mehrere hundert Mio vorhanden, KEIN EXAKTER Vertragspreis; nur textlich</t>
  </si>
  <si>
    <t>Erstentscheidung vor/nach 21.07.2025</t>
  </si>
  <si>
    <t>Jede Projektzeile mit Vor-/Nach-Erstbeleg-/Unklar; interner Beschluss und Mitteilungsdatum auseinanderhalten</t>
  </si>
  <si>
    <t>Altprojekte auch bei Fertigstellung 2026 ALT</t>
  </si>
  <si>
    <t>Infineon, Hensoldt, K+S, Knorr-Bremse, Merz und Microsoft als Altprojekte dokumentiert</t>
  </si>
  <si>
    <t>Keine Finanzierungen/Beteiligungen als Neubauten</t>
  </si>
  <si>
    <t>NeXtWind, KfW, KKR, I Squared, K+S Bestandskauf 350 Mio ausgeschlossen</t>
  </si>
  <si>
    <t>Telekom/NVIDIA 1 Mrd nur gemeinsames Projekt, Merz 50 im &gt;100 Programm, K+S Werra 600 inkl Teile</t>
  </si>
  <si>
    <t>Originalquellen / Datierungsstatus / offene Luecke</t>
  </si>
  <si>
    <t>Spalten URL1/URL2; bei sekundärem Wert (Herrenknecht) explizite Kennzeichnung</t>
  </si>
  <si>
    <t>Tranche und kumuliert fortschreiben</t>
  </si>
  <si>
    <t>Neue Projektklassen und Ankuendigungsvolumen sowie alte 147er Geldregister getrennt</t>
  </si>
  <si>
    <t>Keine Voll-Audit-Behauptung</t>
  </si>
  <si>
    <t>25 projekt- und quellenbezogen nachbearbeitet; keine nichtoeffentlichen Auftragsarchive oder Zahlungen</t>
  </si>
  <si>
    <t>T5 | DEUTSCHE INVESTITIONSPROJEKTE UND STICHTAGSPRUEFUNG | 101–125</t>
  </si>
  <si>
    <t>Eigene Sachanlagenprojekte, Programme, Finanzierungen und Beteiligungen sind nach wirtschaftlichem Wesen getrennt. Post-21.07.2025 Erstbeleg ist NICHT gleich neue interne Entscheidung.</t>
  </si>
  <si>
    <t>Projekt / Vorgang</t>
  </si>
  <si>
    <t>Deutschland-Standort</t>
  </si>
  <si>
    <t>Fruehester nachgewiesener Beleg</t>
  </si>
  <si>
    <t>Urspruenglicher Beschluss / Grenze</t>
  </si>
  <si>
    <t>Projektvolumen EUR Mio</t>
  </si>
  <si>
    <t>Realisierungsstand</t>
  </si>
  <si>
    <t>Vertrag / Bestellnachweis</t>
  </si>
  <si>
    <t>Zahlung / Cash-Nachweis</t>
  </si>
  <si>
    <t>Doppelzaehlung</t>
  </si>
  <si>
    <t>Originalquelle Projekt</t>
  </si>
  <si>
    <t>Zweite Quelle</t>
  </si>
  <si>
    <t>2025–2028 relevant?</t>
  </si>
  <si>
    <t>Ankuendigungs-Klasse</t>
  </si>
  <si>
    <t>Zeitraum</t>
  </si>
  <si>
    <t>T5-001</t>
  </si>
  <si>
    <t>Recycling- und Rohstoffpartnerschaft (kein eigener Neubau belegt)</t>
  </si>
  <si>
    <t>Breuberg / Deutschland</t>
  </si>
  <si>
    <t>KOOPERATION</t>
  </si>
  <si>
    <t>2026-07</t>
  </si>
  <si>
    <t>Interner Investitionsbeschluss nicht separat publiziert</t>
  </si>
  <si>
    <t>Unbeziffertes Kooperationsprojekt</t>
  </si>
  <si>
    <t>Partnerschaft statt neuem deutschen Produktionsanlagenbudget</t>
  </si>
  <si>
    <t>Kein bezifferter Anlagenvertrag</t>
  </si>
  <si>
    <t>Kein Deutschland-Cash ermittelt</t>
  </si>
  <si>
    <t>Keine eigene Anlage; ausgeschlossen</t>
  </si>
  <si>
    <t>Partnermeldung alleine belegt keine Investition in eigene Sachanlagen</t>
  </si>
  <si>
    <t>T5-002</t>
  </si>
  <si>
    <t>Konzept der Fusionsanlage Alpha / Standortkooperation</t>
  </si>
  <si>
    <t>Gundremmingen / Bayern</t>
  </si>
  <si>
    <t>Fusions-Forschungsvorhaben</t>
  </si>
  <si>
    <t>2026 Entwicklung und Standortkooperation / keine belegte Bauausgabe</t>
  </si>
  <si>
    <t>Keine exakte unterschriebene deutsche Bauauftragssumme</t>
  </si>
  <si>
    <t>411 Mio EUR Kapitalrunde kein deutscher Anlagen-Cash</t>
  </si>
  <si>
    <t>Kein eigener eindeutig kapitalisierter Anlagenwert; 411 Mio Finanzierung nicht addieren</t>
  </si>
  <si>
    <t>Oeffentlicher Erstbeleg beweist nicht intern erstmaligen Investitionsbeschluss</t>
  </si>
  <si>
    <t>T5-003</t>
  </si>
  <si>
    <t>Kapazitaetsausbau Rheine: drei Bearbeitungszentren</t>
  </si>
  <si>
    <t>Rheine</t>
  </si>
  <si>
    <t>2026-08-31</t>
  </si>
  <si>
    <t>ueber 20 Mio bis 2030, gerundeter Unterrand</t>
  </si>
  <si>
    <t>Drei Bearbeitungszentren laut Emittent bereits 31.08.2026 eingeweiht</t>
  </si>
  <si>
    <t>Nicht als Summe unterschriebener Einzelauftraege beziffert</t>
  </si>
  <si>
    <t>Projekt-Cash post-Stichtag nicht separat belegt</t>
  </si>
  <si>
    <t>Im RENK Programm bis 325 Mio EUR wahrscheinlich enthalten, niemals +20 addieren</t>
  </si>
  <si>
    <t>https://www.renk.com/de/newsroom/news/press-releases/2026/renk-steigert-lieferfaehigkeit-mit-deutlichem-kapazitaetsausbau-am-standort-rheine</t>
  </si>
  <si>
    <t>Emittent nennt ueber 20 Mio bis 2030, nicht nachgewiesene Zahlung; Investitionsbeginn vor 2026 moeglich</t>
  </si>
  <si>
    <t>TEIL_VON_PROGRAMM</t>
  </si>
  <si>
    <t>2026-2030</t>
  </si>
  <si>
    <t>T5-004</t>
  </si>
  <si>
    <t>RENK M4G-Investitionszusage bis 2028</t>
  </si>
  <si>
    <t>Deutschland / mehrere Standorte</t>
  </si>
  <si>
    <t>2026-01-14</t>
  </si>
  <si>
    <t>M4G-Zusage explizit 14.01.2026, interne Programme teilweise zuvor angelaufen</t>
  </si>
  <si>
    <t>bis zu 325 Mio EUR; OBERGRENZE, nicht Mindestwert</t>
  </si>
  <si>
    <t>Innovationen, Digitalisierung, Kapazitaetsausbau bis 2028 geplant</t>
  </si>
  <si>
    <t>Keine einzeln bezifferten Anlagenbauvertraege fuer 325 Mio</t>
  </si>
  <si>
    <t>Keine 325 Mio gebuchte deutsche Zahlungen</t>
  </si>
  <si>
    <t>Rheine Teilmenge; Programm kann weitere nicht-Anlagenbestandteile haben</t>
  </si>
  <si>
    <t>325 Mio bis zu, sowohl Anlagen- als auch Digitalisierungs-/Entwicklungsaufwand</t>
  </si>
  <si>
    <t>JA_OBERGRENZE</t>
  </si>
  <si>
    <t>T5-005</t>
  </si>
  <si>
    <t>REWE Distributionszentrum RE D39</t>
  </si>
  <si>
    <t>Magdeburg</t>
  </si>
  <si>
    <t>2024-06-21 (eroeffnet)</t>
  </si>
  <si>
    <t>Gesamtbauwert; vollstaendig vor dem Stichtag abgeschlossen</t>
  </si>
  <si>
    <t>Fertig 2024</t>
  </si>
  <si>
    <t>Altprojekt, kein neuer Vertrag</t>
  </si>
  <si>
    <t>Nicht post-Juli-2025</t>
  </si>
  <si>
    <t>Projekt nicht zu Cash/Bilanz/anderen Projekten hinzurechnen</t>
  </si>
  <si>
    <t>https://www.rewe-group.com/de/presse-und-medien/newsroom/pressemitteilungen/rewe-staerkt-logistik-mit-investitionen-von-250-millionen-euro-in-magdeburg/</t>
  </si>
  <si>
    <t>Nur historische Referenz, kein 2025-28 Investitionsereignis</t>
  </si>
  <si>
    <t>bis 2024</t>
  </si>
  <si>
    <t>T5-006</t>
  </si>
  <si>
    <t>REWE Projekt Wiener Neudorf (AUSLAND)</t>
  </si>
  <si>
    <t>Wiener Neudorf (Oesterreich)</t>
  </si>
  <si>
    <t>AUSLAND</t>
  </si>
  <si>
    <t>2025-07-02</t>
  </si>
  <si>
    <t>EUR Mio Oesterreich</t>
  </si>
  <si>
    <t>Wiener Neudorf Logistik bis 2030</t>
  </si>
  <si>
    <t>Oesterreich, nicht DE</t>
  </si>
  <si>
    <t>Nicht deutschem Kapitaleinsatz zurechnen</t>
  </si>
  <si>
    <t>https://www.rewe-group.com/de/presse-und-medien/newsroom/pressemitteilungen/rewe-group-investiert-600-millionen-euro-in-neues-logistikzentrum/</t>
  </si>
  <si>
    <t>T5-007</t>
  </si>
  <si>
    <t>Munitionsfabrik Werk Niedersachsen Unterluess</t>
  </si>
  <si>
    <t>Unterluess</t>
  </si>
  <si>
    <t>2024-02-12</t>
  </si>
  <si>
    <t>2024 Spatenstich und Investition von rund 300 Mio angekuendigt; Erhoehung bis 2025 kein neues Gesamtprojekt</t>
  </si>
  <si>
    <t>fast 500 Mio gesamte spaeter investierte Errichtung; vorheriger Plan 300 Mio</t>
  </si>
  <si>
    <t>2025-09-05 Werk eroeffnet; 2024 Grundstein</t>
  </si>
  <si>
    <t>Vor-M4G Bauauftrag / Erstentscheidung 2024</t>
  </si>
  <si>
    <t>Oeffentlich spricht Rheinmetall von fast 500 Mio Gesamtaufwand, nach dem 21.07.25 nicht isolierbar</t>
  </si>
  <si>
    <t>https://www.rheinmetall.com/de/media/news-watch/news/2024/02/2024-02-12-rheinmetall-baut-neue-munitionsfabrik-in-unterluess-spatenstich-mit-bundeskanzler-scholz?filter=%7B%7D&amp;page=1%3Foref%3Dd_brief_nl&amp;term=Techniker</t>
  </si>
  <si>
    <t>Fast 500 Mio ist ein gerundeter GESAMTAUFWAND, kein seit 21.07.2025 gezahlter Geldbetrag</t>
  </si>
  <si>
    <t>T5-008</t>
  </si>
  <si>
    <t>Diagnostik-Produktionszentrum Penzberg</t>
  </si>
  <si>
    <t>Penzberg</t>
  </si>
  <si>
    <t>2024-11 (Grundsteinlegung)</t>
  </si>
  <si>
    <t>mehr als 600 Mio Gesamtprojekt</t>
  </si>
  <si>
    <t>Richtfest 27.10.2025, Betrieb 2028 geplant</t>
  </si>
  <si>
    <t>2024 vor Stichtag beschlossen</t>
  </si>
  <si>
    <t>FY2025 Roche 719 Mio Standortinvestitionen gesamt, dieses Projekt nicht isolierbar</t>
  </si>
  <si>
    <t>Teilmenge von Roche FY2025 719 Mio und 2020-25 kumuliert 3.8 Mrd</t>
  </si>
  <si>
    <t>https://www.roche.de/presse/medien-highlights/jahresergebnisse-2024</t>
  </si>
  <si>
    <t>https://www.roche.de/presse/news/fortschritt-beim-neubau-roche-feiert-richtfest-fuer-sein-neues-diagnostik-produktionszentrum-in-penzberg</t>
  </si>
  <si>
    <t>T5-009</t>
  </si>
  <si>
    <t>Diagnostik-Innovationszentrum Penzberg</t>
  </si>
  <si>
    <t>rd. 300 Mio gesamtes Entwicklungs- und Forschungszentrum</t>
  </si>
  <si>
    <t>2025 Bezug / 2026 Einweihung geplant</t>
  </si>
  <si>
    <t>Projekt vor 2025 in Bau</t>
  </si>
  <si>
    <t>Anteil 2025 cash 719 Mio unklar</t>
  </si>
  <si>
    <t>Roche FY2025 719 Mio und 3,8 Mrd seit 2020 uebergreifend</t>
  </si>
  <si>
    <t>https://www.roche.de/presse/news/meilenstein-fuer-roche-einzug-in-das-neue-diagnostik-innovationszentrum-hat-begonnen</t>
  </si>
  <si>
    <t>T5-010</t>
  </si>
  <si>
    <t>Diagnostik-Distributionszentrum Mannheim</t>
  </si>
  <si>
    <t>2024 spaetestens</t>
  </si>
  <si>
    <t>rd. 90 Mio Neubau</t>
  </si>
  <si>
    <t>2025 Betrieb des Distributionszentrums geplant</t>
  </si>
  <si>
    <t>2024 Quelle nennt bereits Inbetriebnahme 2025</t>
  </si>
  <si>
    <t>Nicht exakt isoliert aus FY2025 Standortgesamtwert</t>
  </si>
  <si>
    <t>Roche FY2025 719 Mio ueberlappt, nicht addieren</t>
  </si>
  <si>
    <t>T5-011</t>
  </si>
  <si>
    <t>Lithiumhydroxid-Konverter Guben</t>
  </si>
  <si>
    <t>Guben</t>
  </si>
  <si>
    <t>2022-11-25 (Finanz- und Bauplanung)</t>
  </si>
  <si>
    <t>2025 aktualisierte CAPEX-PROGNOSE 680 Mio, zuvor 730 Mio</t>
  </si>
  <si>
    <t>2025 volles Projekt noch Finanzierungsphase; MoU nicht bindend</t>
  </si>
  <si>
    <t>MoU 2025 unverbindlich, keine Gesamtbauvertragssumme</t>
  </si>
  <si>
    <t>Keine 680 Mio tatsaechliche Auszahlungen</t>
  </si>
  <si>
    <t>https://rocktechlithium.com/en/rock-tech-announces-estimated-e50-million-reduction-in-capital-expenditures-for-guben-lithium-converter/</t>
  </si>
  <si>
    <t>https://rocktechlithium.com/?geo_file_download=2024%2F04%2F2022-11-25-Rock-Tech-MDA-Q3-2022.pdf</t>
  </si>
  <si>
    <t>2025 nur NEUKALKULATION eines bereits 2022 geplanten Projektes</t>
  </si>
  <si>
    <t>T5-012</t>
  </si>
  <si>
    <t>Offshore-Windpark Nordseecluster (A+B)</t>
  </si>
  <si>
    <t>2024-05-27</t>
  </si>
  <si>
    <t>Kein getrennt bezifferter RWE Eigen-Cash nach Stichtag</t>
  </si>
  <si>
    <t>2025 erste Fundamente und 2026 Windturbinen, Fertigstellung A 2027</t>
  </si>
  <si>
    <t>Investitionsentscheidung 27.05.2024</t>
  </si>
  <si>
    <t>Kein einzelner nach Stichtag gezahlter RWE Cashbetrag</t>
  </si>
  <si>
    <t>49% Co-Investor NBIM; nicht beide Unternehmen voll zaehlen</t>
  </si>
  <si>
    <t>https://www.rwe.com/investor-relations/finanzkalender-und-veroeffentlichungen/news-und-ad-hoc-mitteilungen/news/news-2024-05-27/</t>
  </si>
  <si>
    <t>https://www.rwe.com/investor-relations/finanzkalender-und-veroeffentlichungen/news-und-ad-hoc-mitteilungen/news/news-2025-07-28/</t>
  </si>
  <si>
    <t>T5-013</t>
  </si>
  <si>
    <t>Nordseecluster / Thor Anteilskauf Norges Bank (keine Fabrik)</t>
  </si>
  <si>
    <t>DE und DK</t>
  </si>
  <si>
    <t>2025-03-31</t>
  </si>
  <si>
    <t>Gemeinsamer Kaufpreis fuer DE Nordseecluster UND DK Thor</t>
  </si>
  <si>
    <t>49-Prozent-Anteil verkauft</t>
  </si>
  <si>
    <t>Transaktion SPA keine neue bauliche Fertigung</t>
  </si>
  <si>
    <t>Keine neue RWE Sach-Cash-Ausgabe, eher Mittelzufluss</t>
  </si>
  <si>
    <t>Bestands-/Projektanteilstransaktion mit Daenemark, aus Anlagenwerten ausgeschlossen</t>
  </si>
  <si>
    <t>https://www.rwe.com/en/investor-relations/financial-calendar-and-publications/news-and-ad-hoc-announcements/news/news-2025-06-04/</t>
  </si>
  <si>
    <t>T5-014</t>
  </si>
  <si>
    <t>MainChange neue Fabrik und Hauptsitz Offenbach</t>
  </si>
  <si>
    <t>Offenbach</t>
  </si>
  <si>
    <t>2021-03 Kaufentscheidung; 2023-06-20 Spatenstich</t>
  </si>
  <si>
    <t>Grundstueckskauf 2021, Bau 2023; kein nachtraegliches neues Vorhaben</t>
  </si>
  <si>
    <t>ueber 250 Mio bereits 2023, gerundeter Unterrand</t>
  </si>
  <si>
    <t>2025 erste Elektronikfertigung; weiterer Bau bis 2027</t>
  </si>
  <si>
    <t>2023 Bauantrag und Baustart</t>
  </si>
  <si>
    <t>Post-Stichtag Anteil aus Grossprojekt unbekannt</t>
  </si>
  <si>
    <t>https://www.offenbach.de/buerger_innen/bauen-wohnen/stadtentwicklung/innovationscampus/meldungen/samson-ag-stellt-bauantrag-31.03.2023.php?loc=en</t>
  </si>
  <si>
    <t>https://www.samsongroup.com/de/aktuelles/presse/presse-informationen/presseinformationen-detail/news/mainchange/spatenstich-fuer-die-neue-samson-fabrik-in-offenbach/</t>
  </si>
  <si>
    <t>T5-015</t>
  </si>
  <si>
    <t>Schaeffler Technologiezentrum Herzogenaurach</t>
  </si>
  <si>
    <t>Herzogenaurach</t>
  </si>
  <si>
    <t>2024-10-30 spaetestens</t>
  </si>
  <si>
    <t>rd. 90 Mio Gesamtkosten</t>
  </si>
  <si>
    <t>Eroeffnet am 30.10.2024</t>
  </si>
  <si>
    <t>Altprojekt bereits vollendet</t>
  </si>
  <si>
    <t>Nicht post-Stichtag bezahlt</t>
  </si>
  <si>
    <t>https://www.schaeffler.com/de/medien/pressemitteilungen/pressemitteilung-details.jsp?id=88056960</t>
  </si>
  <si>
    <t>Historisches Projekt, keine Anlagenneuinvestition 2025-28</t>
  </si>
  <si>
    <t>T5-016</t>
  </si>
  <si>
    <t>Mehrkammermischsilo und drei Stahlverladesilos</t>
  </si>
  <si>
    <t>Allmendingen</t>
  </si>
  <si>
    <t>2026-03-21 (Baustart Ende 2025)</t>
  </si>
  <si>
    <t>Oeffentlicher Projektbeleg erst 2026; interner urspruenglicher Beschluss offen</t>
  </si>
  <si>
    <t>rund 30 Mio gesamtes deutsches Bauprojekt</t>
  </si>
  <si>
    <t>Fundamentarbeiten Ende 2025, Gleitbau Maerz 2026</t>
  </si>
  <si>
    <t>Unterzeichneter Gesamtvertrag und Preis NICHT vorgelegt</t>
  </si>
  <si>
    <t>Kein Cash aus Konzernbuchfuehrung isoliert</t>
  </si>
  <si>
    <t>T5-017</t>
  </si>
  <si>
    <t>Power4Steel Transformation Dillingen und Voelklingen</t>
  </si>
  <si>
    <t>2022-12</t>
  </si>
  <si>
    <t>2022 Aufsichtsratsfreigabe 3500 Mio, spaetere Projektkostenaenderungen gesondert</t>
  </si>
  <si>
    <t>2025 Finanzierung 1700 Mio, Bau und Geraetebestellungen</t>
  </si>
  <si>
    <t>Bereits 2022 beschlossen, Folgeauftraege alte Baureihe</t>
  </si>
  <si>
    <t>1700 Mio Finanzierung KEINE bezahlten Anlagen</t>
  </si>
  <si>
    <t>SHS Mutter und Dillinger/Saarstahl Tochter; 3500 Programm nicht noch bei Tochter addieren</t>
  </si>
  <si>
    <t>https://www.stahl-holding-saar.de/shs/de/presse/pressemitteilungen/rekordergebnis-die-dillinger-gruppe-und-saarstahl-gruppe-schaffen-die-wirtschaftliche-basis-der-transformation-107053.shtml</t>
  </si>
  <si>
    <t>2026 vermutlich erhoehtes Gesamtvolumen; fuer Jahr 2022 exakt historische Zusage 3500</t>
  </si>
  <si>
    <t>T5-018</t>
  </si>
  <si>
    <t>Digitale Zukunftsfabrik Amberg</t>
  </si>
  <si>
    <t>Amberg</t>
  </si>
  <si>
    <t>2026-03-04</t>
  </si>
  <si>
    <t>rund/ueber 200 Mio Bau; MITTELWERT, keine exakte Vertragsposition</t>
  </si>
  <si>
    <t>Fabrik bis 2030 geplant</t>
  </si>
  <si>
    <t>Kein Vertrag mit isoliertem exaktem Wert</t>
  </si>
  <si>
    <t>Keine post-Stichtag-Zahlungen projektbezogen beziffert</t>
  </si>
  <si>
    <t>Siemens Vorstand nennt die Amberg Investition ausdrucklich ueber die M4G-Zusagen hinausgehend</t>
  </si>
  <si>
    <t>Fertigstellung 2030 ausserhalb 2025-28 und ueber bereits abgegebene M4G Zusagen HINAUS</t>
  </si>
  <si>
    <t>T5-019</t>
  </si>
  <si>
    <t>Schaltanlagen und neues Zulieferwerk Frankfurt-Offenbach</t>
  </si>
  <si>
    <t>Frankfurt / Offenbach</t>
  </si>
  <si>
    <t>2026-07-01</t>
  </si>
  <si>
    <t>Gesamtprogramm: Bauausgaben fuer 3 Standorte, kein Einzelwerk 300 Mio</t>
  </si>
  <si>
    <t>Baustart Juli 2026, Werke bis 2027; Beschaeftigung bis 2030</t>
  </si>
  <si>
    <t>Keine Einzelvertragspreise oeffentlich</t>
  </si>
  <si>
    <t>Projekt-Cash nicht regional isoliert</t>
  </si>
  <si>
    <t>Offenbach Zulieferwerk und Frankfurt zwei Standorte IN EINEM 300 Mio Programm; nie separate 300s</t>
  </si>
  <si>
    <t>T5-020</t>
  </si>
  <si>
    <t>Transformatorenfertigung Nuernberg Erweiterung</t>
  </si>
  <si>
    <t>Emittenten-Erstbeleg Sept 2025, interner Beschluss zuvor moeglich</t>
  </si>
  <si>
    <t>rund 220 Mio gesamtes Projekt bis 2028</t>
  </si>
  <si>
    <t>Grundstein 05.09.2025, Flaechen bis 2028 geplant</t>
  </si>
  <si>
    <t>Keine Auftragspreise einzeln verifiziert</t>
  </si>
  <si>
    <t>Bis 20 Mio Bayern Foerderung, kein eigener Cashbeleg</t>
  </si>
  <si>
    <t>2024 Konverterwerk 90 Mio AM SELBEN Standort ist EIGENSTAENDIGES vorheriges Projekt</t>
  </si>
  <si>
    <t>T5-021</t>
  </si>
  <si>
    <t>Konverterfertigung Nuernberg</t>
  </si>
  <si>
    <t>2024 (laut Emittent 2025)</t>
  </si>
  <si>
    <t>2025 Quelle bestaetigt vorherige oeffentliche 2024er Entscheidung</t>
  </si>
  <si>
    <t>rund 90 Mio Projektbudget</t>
  </si>
  <si>
    <t>2024 bereits fuer Standort Nuernberg angekuendigt</t>
  </si>
  <si>
    <t>Keine isolierten nach 21.07.25 Zahlungen</t>
  </si>
  <si>
    <t>Andere Linie als Transformatorenprojekt 220 Mio; beide am gleichen Standort</t>
  </si>
  <si>
    <t>T5-022</t>
  </si>
  <si>
    <t>Neubau Montage- und Fertigungshalle Kemnath</t>
  </si>
  <si>
    <t>Kemnath</t>
  </si>
  <si>
    <t>2026-07-15</t>
  </si>
  <si>
    <t>Oeffentlicher 2026er Erstbeleg; interner Beschluss unbekannt</t>
  </si>
  <si>
    <t>rund 70 Mio; eigene Halle / Erweiterung des Standorts</t>
  </si>
  <si>
    <t>Grundsteinlegung 15.07.2026, Betrieb Mitte 2027 geplant</t>
  </si>
  <si>
    <t>Exakter Bauauftragspreis unbekannt</t>
  </si>
  <si>
    <t>Keine nach Stichtag cash-isolierten 70 Mio</t>
  </si>
  <si>
    <t>Nicht mit ALT-Modernisierungsprogramm Kemnath 60 Mio 2022 gleichsetzen</t>
  </si>
  <si>
    <t>T5-023</t>
  </si>
  <si>
    <t>Fabrik fuer Photon-Counting-Kristalle Forchheim</t>
  </si>
  <si>
    <t>Forchheim</t>
  </si>
  <si>
    <t>2023-05-24</t>
  </si>
  <si>
    <t>Erstinvestitionsmitteilung 24.05.2023</t>
  </si>
  <si>
    <t>2023 Investitionsbudget 80 Mio; Eroeffnung 2026 ca 100 Mio</t>
  </si>
  <si>
    <t>2026 Fabrik fertig; Bau ab 2023</t>
  </si>
  <si>
    <t>Altprojekt 2023</t>
  </si>
  <si>
    <t>Keine Teilzahlungen 2025/26 separat</t>
  </si>
  <si>
    <t>100 Mio spaetere Gesamtkosten nicht zusätzlich zu 80 Mio addieren</t>
  </si>
  <si>
    <t>https://www.siemens-healthineers.com/press/releases/sensorfab</t>
  </si>
  <si>
    <t>T5-024</t>
  </si>
  <si>
    <t>High Energy Photonics Center Forchheim</t>
  </si>
  <si>
    <t>2021-10-29 Richtfest</t>
  </si>
  <si>
    <t>350 Mio Gesamtinvestition</t>
  </si>
  <si>
    <t>Inbetriebnahme 2023 geplant; historisch abgeschlossen</t>
  </si>
  <si>
    <t>Schon 2021 vor Stichtag im Bau</t>
  </si>
  <si>
    <t>Kein 2025-28 neuer Bauansatz</t>
  </si>
  <si>
    <t>https://www.siemens-healthineers.com/deu/press/releases/richtfest2021</t>
  </si>
  <si>
    <t>Historisch, nicht in den betrachteten 2025-2028 Bauprogrammen</t>
  </si>
  <si>
    <t>T5-025</t>
  </si>
  <si>
    <t>Kemnath 2022 Modernisierungsprogramm</t>
  </si>
  <si>
    <t>2022-02-22</t>
  </si>
  <si>
    <t>2022er Erneuerungsbudget bis 2025</t>
  </si>
  <si>
    <t>Altmodernisierungen, Ausbildungswerkstatt, neue Linien</t>
  </si>
  <si>
    <t>Kein Projekt-Cash 2025 isoliert</t>
  </si>
  <si>
    <t>Anderes Programm als 2026 Erweiterung ueber 70 Mio</t>
  </si>
  <si>
    <t>T5-026</t>
  </si>
  <si>
    <t>SIXT deutsche Mietfahrzeuge, Fuhrparkzugang (keine Fabrik)</t>
  </si>
  <si>
    <t>FLOTTE</t>
  </si>
  <si>
    <t>2026-01 bis 2026-06</t>
  </si>
  <si>
    <t>LAUFEND</t>
  </si>
  <si>
    <t>Bilanzielle Zugange Mietfahrzeugflotte H1/26</t>
  </si>
  <si>
    <t>Kontinuierliche Flottenrotation</t>
  </si>
  <si>
    <t>Kein Anlagenbauauftrag</t>
  </si>
  <si>
    <t>Keine separaten produktiven neuen Sachanlagen-Cashzahlungen</t>
  </si>
  <si>
    <t>Nicht mit deutschen Nichtflotten 26,8 Mio Bilanzzugang vermischen</t>
  </si>
  <si>
    <t>T5-027</t>
  </si>
  <si>
    <t>Raab Karcher Neubau / Modernisierung Niederlassung Darmstadt</t>
  </si>
  <si>
    <t>Darmstadt</t>
  </si>
  <si>
    <t>2026-10-15</t>
  </si>
  <si>
    <t>Keine oeffentlich bezeichnete Eurosumme</t>
  </si>
  <si>
    <t>Spatenstich 15.10.2026; Fertigstellung 2027</t>
  </si>
  <si>
    <t>Keine genaue Bausumme eines unterschriebenen Vertrages</t>
  </si>
  <si>
    <t>Keine isolierten Zahlungen</t>
  </si>
  <si>
    <t>Interner Freigabetag nicht belegt; tatsaechlicher Projektpreis fehlt</t>
  </si>
  <si>
    <t>T5 | FIRMENPRUEFUNG ALLER MITGLIEDER 101–125</t>
  </si>
  <si>
    <t>Recherchierte Projektquellen und Altregister-URLs mit individuellen Einschraenkungen; fehlende betragsmaessige DE-Angaben bedeuten NICHT Nullinvestition.</t>
  </si>
  <si>
    <t>Einzelprojekte</t>
  </si>
  <si>
    <t>Anderes / Programmkategorie</t>
  </si>
  <si>
    <t>Geschäftsjahr 2025 / Status</t>
  </si>
  <si>
    <t>Interims 2026 / Status</t>
  </si>
  <si>
    <t>Neuer Cash EUR Mio</t>
  </si>
  <si>
    <t>Neue Bilanz EUR Mio</t>
  </si>
  <si>
    <t>Neue unterzeichnete Anlagenvertraege EUR Mio</t>
  </si>
  <si>
    <t>Neuer enger Einzelprojekt-Ankuendigungswert EUR Mio</t>
  </si>
  <si>
    <t>Programm/OBERGRENZE Mio</t>
  </si>
  <si>
    <t>Kernaussage &amp; Grenzen</t>
  </si>
  <si>
    <t>Original GB/2025</t>
  </si>
  <si>
    <t>Original Interims/2026</t>
  </si>
  <si>
    <t>Vollstaendiger Abschluss-Audit?</t>
  </si>
  <si>
    <t>Parloa: 350 Mio USD Finanzierung/Einwerbung kein zahlungswirksamer Anlagenbau; weder deutsche projektgenaue Cash- noch Vertrags-Eurozahl ermittelt.</t>
  </si>
  <si>
    <t>Nein – Quellensichtung, keine lueckenlose Vollpruefung</t>
  </si>
  <si>
    <t>Partners Group: Portfolio- und Beteiligungsaktivitaeten duerfen nicht als eigene deutsche CapEx verbucht werden.</t>
  </si>
  <si>
    <t>Pepperl+Fuchs: deutsche Standorte bekannt, aber kein konkretes datiertes DE-Einzelprojekt mit oeffentlichem Kosten- und Beschlussnachweis isoliert.</t>
  </si>
  <si>
    <t>Permira: Private Equity und Portfoliounternehmen; keine eigenen deutschen Neuanlagen nachgewiesen.</t>
  </si>
  <si>
    <t>Personio: Softwareinvestitionen nicht automatisch deutsche Sachanlagen; keine bezifferte Bauentscheidung nachgewiesen.</t>
  </si>
  <si>
    <t>Pirelli: Recycling-/F&amp;E-Kooperation, kein bezifferter eigener deutscher Anlagenvertrag oder Bau-Cash.</t>
  </si>
  <si>
    <t>Proxima: Alpha/Gundremmingen Standortkooperation, 411 Mio EUR 2026 Finanzierung kein Cash-Aufwand.</t>
  </si>
  <si>
    <t>QIAGEN: weltweite Investitionen dokumentiert, kein eindeutig abgetrennter neuer deutscher CapEx-/Cash-Wert.</t>
  </si>
  <si>
    <t>RENK: bis zu 325 Mio M4G-Zusage 2026, Teilprojekt Rheine &gt;20 Mio bis 2030; keine exakten Zahlungen/Anlagenvertraege.</t>
  </si>
  <si>
    <t>T5-003, T5-004</t>
  </si>
  <si>
    <t>REWE: Magdeburg 250 Mio 2024 abgeschlossen; 600 Mio Wiener Neudorf auslaendisches Projekt.</t>
  </si>
  <si>
    <t>T5-005, T5-006</t>
  </si>
  <si>
    <t>Rheinmetall: Unterluess 2024 beschlossen, fast 500 Mio Gesamtausgaben bis 2025 eroefnet, kein isolierter Cash seit Initiativstart.</t>
  </si>
  <si>
    <t>Roche: 719 Mio EUR deutsche Investitionen GJ2025, Gesamtjahr Januar-Juli vor Initiative nicht trennbar; mehrere Altprojekte.</t>
  </si>
  <si>
    <t>T5-008, T5-009, T5-010</t>
  </si>
  <si>
    <t>Rock Tech: Guben 2022 vorbereitet; 2025 Prognose 680 statt 730 Mio, kein realisiertes und finanziertes Neubauvolumen.</t>
  </si>
  <si>
    <t>RWE: Nordseecluster 2024 verbindlich beschlossen, Bau 2025-26; DE-Zahlung aus globalem Cash nicht isoliert.</t>
  </si>
  <si>
    <t>T5-012, T5-013</t>
  </si>
  <si>
    <t>SAMSON: Offenbach MainChange bereits 2021 beschlossen / 2023 Bau; ab 2025 Betriebsphasen ohne neue Grundentscheidung.</t>
  </si>
  <si>
    <t>SAP: weltweite Cash- und Bilanzwerte ohne genaue neue deutsche Anlagenstandortzurechnung.</t>
  </si>
  <si>
    <t>Schaeffler: globales CAPEX und Herzogenaurach 90 Mio 2024 alt/abgeschlossen.</t>
  </si>
  <si>
    <t>SCHWENK: Allmendingen rund 30 Mio, Ende 2025 im Bau; interner Erstbeschluss und Anlagen-Cash nicht veroeffentlicht.</t>
  </si>
  <si>
    <t>sennder: kein konkret beziffertes deutsches Neubauprojekt ermittelt.</t>
  </si>
  <si>
    <t>SHS: Power4Steel 3.5 Mrd EUR 2022 beschlossen; 1.7 Mrd 2025 Finanzierung, NICHT neu ausgegebener Cash.</t>
  </si>
  <si>
    <t>Siemens: 200 Mio Amberg und 300 Mio Frankfurt/Offenbach 2026 publiziert, getrennte deutsche Vorhaben; Amberg laut Firma zusaetzlich zu bisherigen M4G-Zusagen.</t>
  </si>
  <si>
    <t>T5-018, T5-019</t>
  </si>
  <si>
    <t>Siemens Energy: 220 Mio Nuernberg 2025 erstmals belegt; 90 Mio 2024 altes Konverterwerk.</t>
  </si>
  <si>
    <t>T5-020, T5-021</t>
  </si>
  <si>
    <t>Siemens Healthineers: 70 Mio Kemnath 2026 erstmals belegt; Forchheim 80/100 Mio schon 2023 beauftragt; andere Altprojekte.</t>
  </si>
  <si>
    <t>T5-022, T5-023, T5-024, T5-025</t>
  </si>
  <si>
    <t>SIXT: 26.8 Mio bilanzierte Nichtflotten-Zugaenge bereits im Altregister; 1196.1 Mio Flotte separat, keine deutsche Neufabrik.</t>
  </si>
  <si>
    <t>STARK / Raab Karcher: Darmstadt Bau ab 15.10.2026, aber Preis und internes frueheres Freigabedatum nicht belegt.</t>
  </si>
  <si>
    <t>KATEGORIE 4 | ANGESAGTE INVESTITIONEN BIS MITGLIED 125</t>
  </si>
  <si>
    <t>Historische T1-T4 Eintraege bleiben unveraendert. Neu: T5, engere Anlagenprojektbudgets getrennt von oberen RENK-Programmrahmen und Altprojekt-Neukommunikation.</t>
  </si>
  <si>
    <t>T5</t>
  </si>
  <si>
    <t>NEIN_TEILMENGE</t>
  </si>
  <si>
    <t>Im RENK Programm bis 325 Mio EUR wahrscheinlich enthalten, niemals +20 addieren | 2026-2030</t>
  </si>
  <si>
    <t>INTERNER BESCHLUSS NICHT NACHGEWIESEN</t>
  </si>
  <si>
    <t>JA_RAHMEN_OBERGRENZE</t>
  </si>
  <si>
    <t>Rheine Teilmenge; Programm kann weitere nicht-Anlagenbestandteile haben | 2025-2028</t>
  </si>
  <si>
    <t>JA_ENG_NEU</t>
  </si>
  <si>
    <t>Projekt nicht zu Cash/Bilanz/anderen Projekten hinzurechnen | 2025-2028</t>
  </si>
  <si>
    <t>Siemens Vorstand nennt die Amberg Investition ausdrucklich ueber die M4G-Zusagen hinausgehend | 2026-2030</t>
  </si>
  <si>
    <t>Offenbach Zulieferwerk und Frankfurt zwei Standorte IN EINEM 300 Mio Programm; nie separate 300s | 2026-2030</t>
  </si>
  <si>
    <t>2024 Konverterwerk 90 Mio AM SELBEN Standort ist EIGENSTAENDIGES vorheriges Projekt | 2025-2028</t>
  </si>
  <si>
    <t>Nicht mit ALT-Modernisierungsprogramm Kemnath 60 Mio 2022 gleichsetzen | 2025-2028</t>
  </si>
  <si>
    <t>JA_OHNE_BETRAG</t>
  </si>
  <si>
    <t>T5 | GELDNACHWEISE / ZEITLICHE PROJEKTPRUEFUNG | 101–125</t>
  </si>
  <si>
    <t>Die 147er Altbeträge sind NICHT nachgewiesene M4G-Zusatzinvestitionen. T5-Budgets duerfen weder mit Cash, Bilanz, Verträgen noch Mutter-Tochter doppelt summiert werden.</t>
  </si>
  <si>
    <t>Verwendung</t>
  </si>
  <si>
    <t>Begrenzung</t>
  </si>
  <si>
    <t>Quelle / Register</t>
  </si>
  <si>
    <t>Unternehmen in T5</t>
  </si>
  <si>
    <t>Nr. 101–125</t>
  </si>
  <si>
    <t>Jedes Mitglied eigene Firmenzeile</t>
  </si>
  <si>
    <t>Identifizierte eigene Anlagen-Einzelprojekte</t>
  </si>
  <si>
    <t>Ohne Fonds, Programme, Auslandsprojekte, Flotte</t>
  </si>
  <si>
    <t>Kein Anspruch auf vollstaendige interne Projektliste</t>
  </si>
  <si>
    <t>Vor 21.07.2025 oeffentlich bekannt</t>
  </si>
  <si>
    <t>Altentscheidungen / vorgezogene Planung</t>
  </si>
  <si>
    <t>Einschliesslich schon vor 2025 abgeschlossen</t>
  </si>
  <si>
    <t>Nur nach 21.07.2025 erstmals oeffentlich belegt</t>
  </si>
  <si>
    <t>Nicht automatische kausal neue Investition</t>
  </si>
  <si>
    <t>Interner urspruenglicher Beschluss oft offen</t>
  </si>
  <si>
    <t>Kein Fiktivdatum</t>
  </si>
  <si>
    <t>Ohne konkrete Einzelprojektbelege keine Projekte in den Nenner</t>
  </si>
  <si>
    <t>Davon eigene Projekte 2025–2028 relevant</t>
  </si>
  <si>
    <t>Historisch abgeschlossene ausgeschlossen</t>
  </si>
  <si>
    <t>Manche Projektlaeufe gehen bis 2030</t>
  </si>
  <si>
    <t>A: DE Cash-Anlagenzahlungen, historisches gesamtes 147er Nachweisregister</t>
  </si>
  <si>
    <t>Keine NEUE (101–125) isolierte zahlungswirksame weitere DE Anlage</t>
  </si>
  <si>
    <t>Roche FY2025 719 Mio nicht als seit Juli addierbar; Altprojekt-/M4G-Zusatzanteil unbekannt</t>
  </si>
  <si>
    <t>B: Bilanzierte/ausgewiesene DE Investitionen, historisches 147er Register</t>
  </si>
  <si>
    <t>SIXT +26,8 bereits in 8.984,8 enthalten</t>
  </si>
  <si>
    <t>Nicht zu A addieren; 1.196,1 Mio SIXT Mietflotte separat</t>
  </si>
  <si>
    <t>C: Exakte unterschriebene deutsche Anlagenvertraege, Altregister</t>
  </si>
  <si>
    <t>In T5 keine neuen gesondert exakten Vertragspreise</t>
  </si>
  <si>
    <t>Bauauftraege / Finanzierungsvertraege != exakt bezifferter neuer Anlagenbauvertrag</t>
  </si>
  <si>
    <t>D1: Neu belegte nach-Stichtag Einzelprojekt-Ankuendigungsbudgets, T5</t>
  </si>
  <si>
    <t>SCHWENK 30; Siemens 200+300; Energy 220; Healthineers 70</t>
  </si>
  <si>
    <t>Gerundete BUDGETS, teils 2030, keine Zahlungen oder endgueltige gesicherte Auftraege</t>
  </si>
  <si>
    <t>D2: RENK M4G-Programm bis zu (Obergrenze)</t>
  </si>
  <si>
    <t>Bis zu 325; inkl. Forschung/Digitalisierung und mutmasslich Rheine Teilprojekt</t>
  </si>
  <si>
    <t>Nicht sicheres Anlageprojekt-EUR, nicht als Mindestzusage darstellen</t>
  </si>
  <si>
    <t>D3: RENK Rheine Teilbetrag - schon in 325 enthalten</t>
  </si>
  <si>
    <t>ueber 20 Mio bis 2030, nicht hinzurechnen</t>
  </si>
  <si>
    <t>Rundungswert / Teilmenge / spaetere Laufzeit</t>
  </si>
  <si>
    <t>D4: Neu in T5 annonciertes Projekt ohne Betrag</t>
  </si>
  <si>
    <t>STARK Darmstadt ohne Euro-Preis</t>
  </si>
  <si>
    <t>Nicht mit Null Euro vergleichen</t>
  </si>
  <si>
    <t>M4G-additionale NEUENTSCHEIDUNGEN mit belegter Auszahlung</t>
  </si>
  <si>
    <t>Weder neue kumulierbare reine Cash-Reihe noch Kausalevidenz</t>
  </si>
  <si>
    <t>Zahlungsaussagen fuer 2025 Gesamjahr und Altprojekten getrennt</t>
  </si>
  <si>
    <t>T5_METHODIK</t>
  </si>
  <si>
    <t>Initiative Gesamtankundigung 2025–2028</t>
  </si>
  <si>
    <t>Vergleichsrahmen, keine durch uns gepruefte Einzelbilanz</t>
  </si>
  <si>
    <t>Mehrjahresversprechen bei anderen Laufzeiten als T5</t>
  </si>
  <si>
    <t>Vorregister</t>
  </si>
  <si>
    <t>VERBINDLICHE ZWOELF KRITERIEN | T5 101–125</t>
  </si>
  <si>
    <t>Punkt 4 enthaelt ab jetzt vier unabhaengige Geldkategorien; Stichtag der ersten Entscheidung 21.07.2025; Redaktionsschluss 22.10.2026.</t>
  </si>
  <si>
    <t>Verbindliches Kriterium</t>
  </si>
  <si>
    <t>Anwendung 101–125</t>
  </si>
  <si>
    <t>Wichtige Grenze</t>
  </si>
  <si>
    <t>Alle 147 offiziellen Mitglieder in unveraenderlicher Reihenfolge, jeweils 25 pro Tranche, zuletzt 22.</t>
  </si>
  <si>
    <t>Nr. 101–125 ein eigenes Firmenblatt; Altblaetter unberuehrt.</t>
  </si>
  <si>
    <t>Keine Vollstaendigkeitsbehauptung zu internen Hauptbuechern</t>
  </si>
  <si>
    <t>Geschaeftsberichte FY2025 und verfuegbare Quartals-/H1-Berichte FY2026 bis 22.10.2026 sichten.</t>
  </si>
  <si>
    <t>Bestehende Altregister-URLs erhalten; datierte Firmen- und Projektnachweise neu.</t>
  </si>
  <si>
    <t>Ein quellengestuetztes Register ist nicht ein lueckenloser Volltext-Audit aller Bilanzen</t>
  </si>
  <si>
    <t>Nur einem deutschen Standort und einer konkreten Rechtseinheit zurechenbare Ausgaben erfassen.</t>
  </si>
  <si>
    <t>Auslands-REWE und globaler SAP-Cash nicht als DE verbucht.</t>
  </si>
  <si>
    <t>Keine erfundenen geographischen Aufteilungen</t>
  </si>
  <si>
    <t>Vier Geldkategorien A: Cash; B: Bilanz/CapEx; C: unterschriebene exakt bezifferte DE Anlagenvertraege; D: Projektankuendigungen getrennt.</t>
  </si>
  <si>
    <t>Ankuendigungen D1 2026 einzelbetragsweise; RENK 325 Mio als Obergrenze separat.</t>
  </si>
  <si>
    <t>Alle vier Kategorien ueberlappen wirtschaftlich teilweise und sind nicht addierbar</t>
  </si>
  <si>
    <t>Verbindliche Bau-/Liefervertraege nur mit Datum und beziffertem unterzeichnetem Preis anrechnen.</t>
  </si>
  <si>
    <t>Finanzierung SHS 1700, Fusionsrunde Proxima 411 sowie Betriebsmittel etc. ausgeschlossen.</t>
  </si>
  <si>
    <t>Baustart / Projektbudget ersetzt keinen belegten Vertrag</t>
  </si>
  <si>
    <t>Zuerst Projektentscheidung bzw. Erstankuendigung vor/nach 21.07.2025 ermitteln.</t>
  </si>
  <si>
    <t>Spalte Klasse VOR / NACH-ERSTBELEG / UNKLAR mit Primarquellen.</t>
  </si>
  <si>
    <t>NACH-ERSTBELEG belegt nicht zwingend neuen internen Beschluss</t>
  </si>
  <si>
    <t>Vor 21.07.2025 beschlossene Projekte nicht als neue M4G-Entscheidung verbuchen.</t>
  </si>
  <si>
    <t>Rheinmetall, Roche, RWE, Samson, RockTech, SHS und Healthineers Forchheim alt.</t>
  </si>
  <si>
    <t>Bau, Vertrag und Zahlungen koennen trotzdem nach Stichtag liegen</t>
  </si>
  <si>
    <t>Bloe Ankuendigungen, Absichtserklaerungen, Prognosen und mehrjaehrige Budgets nicht als gezahlten Cash buchen.</t>
  </si>
  <si>
    <t>325 RENK, 200+300 Siemens, 220 Energy, 70 Healthineers, 30 SCHWENK nur D.</t>
  </si>
  <si>
    <t>D keine Vollsumme 850 Mrd. EUR, und nicht nur reine Baukosten</t>
  </si>
  <si>
    <t>Beteiligungen, Fonds, Kreditvergabe, Finanzierungen, Staatszuschuesse und Auslandsinvestitionen trennen.</t>
  </si>
  <si>
    <t>SHS 1700 Finanzierung, RWE Partnertransaktion 1400, Proxima 411, SIXT Flottenzugang separat.</t>
  </si>
  <si>
    <t>Ueberlappung Eigenanteile, Ausland und Konzernstrukturen</t>
  </si>
  <si>
    <t>Doppelzaehlungen Eltern/Tochter, Projekt/Programm, Finanzierungsrahmen und Zahlungen verhindern.</t>
  </si>
  <si>
    <t>Rheine &gt;20 in RENK bis 325; Roche FY719 deckt Projekte; Energy Nuernberg 90 +220 unterschiedliche Anlagentypen.</t>
  </si>
  <si>
    <t>Unternehmensprogramme auf Projektebene nicht nochmals addieren</t>
  </si>
  <si>
    <t>Originalquellen mit URL und Datum je Projekt, nach jeder Tranche absolute und prozentuale Ergebnisse fortschreiben.</t>
  </si>
  <si>
    <t>T5 101–125 plus neue Stand- und Ankuendigungsblaetter, Excel-Formeln fuer Zaehlungen.</t>
  </si>
  <si>
    <t>Nichtermittelbar nicht in fiktive Null verwandeln</t>
  </si>
  <si>
    <t>Recherchegrenzen und M4G-Kausalitaet kritisch und transparent berichten.</t>
  </si>
  <si>
    <t>Ungepruefter interner Beschluss und nicht bezifferte Zahlungen als Luecke.</t>
  </si>
  <si>
    <t>Keine Behauptung alle Jahres-/Quartalsabschluesse vollstaendig auditiert</t>
  </si>
  <si>
    <t>TRANCHE 6 | EINZELPROJEKTE UND PROGRAMME 126–147</t>
  </si>
  <si>
    <t>Stichtag 21.07.2025. Neu gefunden ≠ intern neu beschlossen. Bestandsbau, Finanzierungen und Programme sind separat.</t>
  </si>
  <si>
    <t>Deutscher Standort</t>
  </si>
  <si>
    <t>Art / Abgrenzung</t>
  </si>
  <si>
    <t>Erster belegter öffentlicher Hinweis</t>
  </si>
  <si>
    <t>Nachweis / ursprünglicher Beschluss</t>
  </si>
  <si>
    <t>Budget / Kennzahl EUR Mio</t>
  </si>
  <si>
    <t>Wert-Definition</t>
  </si>
  <si>
    <t>Umsetzung bis 22.10.2026</t>
  </si>
  <si>
    <t>Keine Doppelzählung / Cash-Test</t>
  </si>
  <si>
    <t>Primärquelle URL</t>
  </si>
  <si>
    <t>Engere neue Ankündigung (1/0)</t>
  </si>
  <si>
    <t>T6-001</t>
  </si>
  <si>
    <t>grEEn-campus Rüsselsheim</t>
  </si>
  <si>
    <t>Rüsselsheim</t>
  </si>
  <si>
    <t>EIGENPROJEKT / FREMDEIGENTUM</t>
  </si>
  <si>
    <t>VGP Entwicklung bereits im Herbst 2023, Genehmigung Juli 2025</t>
  </si>
  <si>
    <t>nicht bekannt</t>
  </si>
  <si>
    <t>Bau 2025/26; Investor/Entwickler VGP</t>
  </si>
  <si>
    <t>NICHT als Opel/ Stellantis Cash anrechenbar</t>
  </si>
  <si>
    <t>T6-002</t>
  </si>
  <si>
    <t>Nächste Astra-Generation in Rüsselsheim</t>
  </si>
  <si>
    <t>2026-06-08</t>
  </si>
  <si>
    <t>Interne Erstentscheidung nicht veröffentlicht</t>
  </si>
  <si>
    <t>Nur im &gt;1 Mrd Programm enthalten</t>
  </si>
  <si>
    <t>Modellentscheidung öffentlich Juni 2026</t>
  </si>
  <si>
    <t>Keine Cash- oder Auftragssumme</t>
  </si>
  <si>
    <t>https://www.media.stellantis.com/de-de/opel/press/naechste-opel-astra-generation-wird-in-ruesselsheim-entworfen-entwickelt-und-gebaut</t>
  </si>
  <si>
    <t>T6-003</t>
  </si>
  <si>
    <t>Zweiter Bauabschnitt Logistikzentrum</t>
  </si>
  <si>
    <t>Holzminden</t>
  </si>
  <si>
    <t>2026-05-21</t>
  </si>
  <si>
    <t>Erstentscheidung intern nicht datiert</t>
  </si>
  <si>
    <t>ca. EUR Mio Projektbudget</t>
  </si>
  <si>
    <t>Spatenstich 21.05.2026, Fertigstellung 2028 geplant</t>
  </si>
  <si>
    <t>Ankündigungsbetrag, nicht Cash</t>
  </si>
  <si>
    <t>T6-004</t>
  </si>
  <si>
    <t>Ausbildungszentrum Holzminden</t>
  </si>
  <si>
    <t>Idee laut Unternehmensbericht 2022</t>
  </si>
  <si>
    <t>EUR Mio realisiertes Projektvolumen</t>
  </si>
  <si>
    <t>19.10.2026 eröffnet</t>
  </si>
  <si>
    <t>Altprojekt; kein isolierter neuer Zahlungsfluss</t>
  </si>
  <si>
    <t>T6-005</t>
  </si>
  <si>
    <t>SuedOstLink Stromleitung</t>
  </si>
  <si>
    <t>Bayern/Deutschland</t>
  </si>
  <si>
    <t>2024-09-27</t>
  </si>
  <si>
    <t>TenneT-Bau bereits in 2023/24 genehmigt/begonnen</t>
  </si>
  <si>
    <t>Teil in HGB Netzjahreswert</t>
  </si>
  <si>
    <t>Ausbau 2026 fortgeführt</t>
  </si>
  <si>
    <t>4,1 Mrd HGB für alle Netze, kein Einzelwert</t>
  </si>
  <si>
    <t>https://www.bundesnetzagentur.de/SharedDocs/Pressemitteilungen/DE/2024/20240927_SuedOstLink_C1.html</t>
  </si>
  <si>
    <t>T6-006</t>
  </si>
  <si>
    <t>SuedLink Stromleitung / Elbquerung</t>
  </si>
  <si>
    <t>Nord-Süd Deutschland</t>
  </si>
  <si>
    <t>2023-01-31</t>
  </si>
  <si>
    <t>Plan- und Bauvorbereitung TenneT spätestens Dez 2022</t>
  </si>
  <si>
    <t>Laufendes Bauvorhaben</t>
  </si>
  <si>
    <t>Kein individueller 2026 Cash-Anteil</t>
  </si>
  <si>
    <t>https://www.bundesnetzagentur.de/SharedDocs/Pressemitteilungen/DE/2023/20230131_Suedlink.html</t>
  </si>
  <si>
    <t>T6-007</t>
  </si>
  <si>
    <t>Direktreduktionsanlage Duisburg</t>
  </si>
  <si>
    <t>Duisburg</t>
  </si>
  <si>
    <t>2023-03-01</t>
  </si>
  <si>
    <t>SMS Auftragsvergabe März 2023</t>
  </si>
  <si>
    <t>mehr als EUR Mio; ALT-Anlagenauftrag</t>
  </si>
  <si>
    <t>Auftrag langfristig, Weiterbau geplant</t>
  </si>
  <si>
    <t>Altvertrag, nicht neue 2026 Unterschrift</t>
  </si>
  <si>
    <t>T6-008</t>
  </si>
  <si>
    <t>Neuer Campuspark Ditzingen</t>
  </si>
  <si>
    <t>Ditzingen</t>
  </si>
  <si>
    <t>2026-09-29</t>
  </si>
  <si>
    <t>Baubeginn Feb 2026; Erstbeschluss offen</t>
  </si>
  <si>
    <t>niedriger einstelliger EUR Mio Betrag</t>
  </si>
  <si>
    <t>Sept. 2026 fertiggestellt</t>
  </si>
  <si>
    <t>Nicht als neuer Produktionsbau; Euro nicht exakt</t>
  </si>
  <si>
    <t>https://www.trumpf.com/de_DE/newsroom/pressemitteilungen-lokal/pressemitteilung-detailseite-lokal/release/trumpf-eroeffnet-neuen-park-auf-dem-campus-in-ditzingen-10380/</t>
  </si>
  <si>
    <t>T6-009</t>
  </si>
  <si>
    <t>Energetische Modernisierung Papinstraße</t>
  </si>
  <si>
    <t>München-Neuaubing</t>
  </si>
  <si>
    <t>EIGENPROJEKT / MODERNISIERUNG</t>
  </si>
  <si>
    <t>Interne ursprüngliche Beauftragung offen</t>
  </si>
  <si>
    <t>rund EUR Mio Projektbudget</t>
  </si>
  <si>
    <t>Modernisierung angekündigt/im Gange</t>
  </si>
  <si>
    <t>Modernisierung bestehender Bauten ≠ neue Produktionskapazität</t>
  </si>
  <si>
    <t>https://www.vonovia.de/meine-stadt/vor-ort-meldungen/2026/06/modernisierung-mit-fingerspitzengefuehl-vonovia-investiert-6-5-millionen-euro-in-muenchen-neuaubing</t>
  </si>
  <si>
    <t>T6-010</t>
  </si>
  <si>
    <t>Fulfillment-Center Gießen (VGP-Entwicklung)</t>
  </si>
  <si>
    <t>Gießen</t>
  </si>
  <si>
    <t>2021-11-04</t>
  </si>
  <si>
    <t>VGP Eigentümer/Entwickler, Auftrag 2021</t>
  </si>
  <si>
    <t>nicht als Zalando-Baupreis belegt</t>
  </si>
  <si>
    <t>Bau 2021-23; später Betrieb</t>
  </si>
  <si>
    <t>Altprojekt und Fremdbau</t>
  </si>
  <si>
    <t>https://corporate.zalando.com/en/company/zalando-build-fulfillment-center-giessen-germany-creating-1700-jobs</t>
  </si>
  <si>
    <t>T6-P01</t>
  </si>
  <si>
    <t>Deutsche Investitionen + vier neue Modelle bis 2030</t>
  </si>
  <si>
    <t>Teilprogramme älter; Beschlusszeitpunkt der Gesamtsumme offen</t>
  </si>
  <si>
    <t>mehr als 1.000 Mio EUR bis 2030</t>
  </si>
  <si>
    <t>Absicht / Plan</t>
  </si>
  <si>
    <t>Programmsumme NICHT in der engeren Vergleichssumme</t>
  </si>
  <si>
    <t>T6-P02</t>
  </si>
  <si>
    <t>4500 Netzausbaumaßnahmen H1 2026</t>
  </si>
  <si>
    <t>PROGRAMM / IST-ZUGAENGE</t>
  </si>
  <si>
    <t>2026-06-29</t>
  </si>
  <si>
    <t>VOR-PROGRAMM</t>
  </si>
  <si>
    <t>Mehrjähriger Netzausbau vor M4G</t>
  </si>
  <si>
    <t>349 Mio EUR H1 2026 CapEx im Altregister</t>
  </si>
  <si>
    <t>4500 Maßnahmen durchgeführt</t>
  </si>
  <si>
    <t>Nicht 4500 unabhängige Projektzusagen</t>
  </si>
  <si>
    <t>https://www.telefonica.de/news/corporate/2026/06/mehr-tempo-im-mobilfunk-telefonica-deutschland-setzt-im-ersten-halbjahr-2026-rund-4500-ausbauprojekte-um.html</t>
  </si>
  <si>
    <t>T6-P03</t>
  </si>
  <si>
    <t>Deutsche Übertragungsnetze H1 2026</t>
  </si>
  <si>
    <t>PROGRAMM / BILANZ</t>
  </si>
  <si>
    <t>2026-08-07</t>
  </si>
  <si>
    <t>Netzkorridore vor 2025</t>
  </si>
  <si>
    <t>HGB-Ist, kein Ankündigungsbudget</t>
  </si>
  <si>
    <t>Investitionen verbucht</t>
  </si>
  <si>
    <t>Bereits Bestandteil 8.984,8 Mio EUR</t>
  </si>
  <si>
    <t>T6-P04</t>
  </si>
  <si>
    <t>9 Batterieprojekte / 112 MW / 238 MWh</t>
  </si>
  <si>
    <t>TenneT-Regelzone</t>
  </si>
  <si>
    <t>PROJEKTPORTFOLIO / FINANZIERUNG</t>
  </si>
  <si>
    <t>2026-01-26</t>
  </si>
  <si>
    <t>Individuelle Entscheidungen nicht für alle 9 Projekte datiert</t>
  </si>
  <si>
    <t>Darlehen, keine CAPEX-Angabe</t>
  </si>
  <si>
    <t>8 im Bau, 1 operativ Jan 2026</t>
  </si>
  <si>
    <t>100 Mio Kreditoption nicht addieren</t>
  </si>
  <si>
    <t>T6-P05</t>
  </si>
  <si>
    <t>ESA Nyx Dienstleistungsvertrag</t>
  </si>
  <si>
    <t>Europa/Deutschland</t>
  </si>
  <si>
    <t>KUNDENVERTRAG</t>
  </si>
  <si>
    <t>ESA Auftrag an TEC, kein Eigenanlagenvertrag</t>
  </si>
  <si>
    <t>Dienstleistungswert + 450 Mio Optionen</t>
  </si>
  <si>
    <t>Dienstleistungsauftrag abgeschlossen</t>
  </si>
  <si>
    <t>Kein Eigenbau-CAPEX</t>
  </si>
  <si>
    <t>https://www.esa.int/Newsroom/Press_Releases/ESA_unterzeichnet_Dienstleistungsvertrag_mit_The_Exploration_Company</t>
  </si>
  <si>
    <t>T6-P06</t>
  </si>
  <si>
    <t>1&amp;1 Open-RAN Netz</t>
  </si>
  <si>
    <t>2021</t>
  </si>
  <si>
    <t>Vertragspartnerschaften 2021, Dienste 2023</t>
  </si>
  <si>
    <t>Konzern-Cash weltweit nicht DE</t>
  </si>
  <si>
    <t>Netzbetrieb im Ausbau</t>
  </si>
  <si>
    <t>Mutter-Tochter Doppelzählung vermeiden</t>
  </si>
  <si>
    <t>https://www.united-internet.de/unternehmen/segmente/1und1/</t>
  </si>
  <si>
    <t>T6-P07</t>
  </si>
  <si>
    <t>Netzstandortbau Deutschland</t>
  </si>
  <si>
    <t>Vorheriges BTS-Ausbauprogramm</t>
  </si>
  <si>
    <t>424 neue Funkstandorte ohne EUR</t>
  </si>
  <si>
    <t>Fortgesetzt 2025/26</t>
  </si>
  <si>
    <t>Überschneidung Vodafone</t>
  </si>
  <si>
    <t>T6-P08</t>
  </si>
  <si>
    <t>Deutsche Mobilfunk- und Breitbandnetze</t>
  </si>
  <si>
    <t>Laufende Modernisierung vor Initiative</t>
  </si>
  <si>
    <t>Capital Additions FY26 H2</t>
  </si>
  <si>
    <t>Bilanzzugang</t>
  </si>
  <si>
    <t>https://www.investegate.co.uk/announcement/rns/vodafone-group--vod/fy26-preliminary-results/9562943</t>
  </si>
  <si>
    <t>T6-P09</t>
  </si>
  <si>
    <t>Berliner Wohnungsbestand 2026 Modernisierung + Instandhaltung + Neubau</t>
  </si>
  <si>
    <t>Publikationsdatum Gesamtprogramms und Altbestandsteile offen</t>
  </si>
  <si>
    <t>Plan für 2026, einschließlich Instandhaltung</t>
  </si>
  <si>
    <t>Kombinierte Jahresplanung</t>
  </si>
  <si>
    <t>Nicht als isolierte neue Sachanlage addierbar</t>
  </si>
  <si>
    <t>https://berlin.vonovia.com/</t>
  </si>
  <si>
    <t>T6-P10</t>
  </si>
  <si>
    <t>Neuorganisation Logistiknetz / Erfurt Schließung</t>
  </si>
  <si>
    <t>Erfurt / EU</t>
  </si>
  <si>
    <t>UMSTRUKTURIERUNG</t>
  </si>
  <si>
    <t>2026-01-08</t>
  </si>
  <si>
    <t>Kein neues Eigenbauprojekt</t>
  </si>
  <si>
    <t>kein CAPEX-Budget</t>
  </si>
  <si>
    <t>Schließung Erfurt September 2026</t>
  </si>
  <si>
    <t>Nicht als Investitionsankündigung buchen</t>
  </si>
  <si>
    <t>https://corporate.zalando.com/de/convenience/zalando-gestaltet-sein-logistiknetzwerk-neu-und-schafft-damit-mehrwert-fuer-kundinnen</t>
  </si>
  <si>
    <t>TRANCHE 6 | ALLE 22 UNTERNEHMEN 126–147</t>
  </si>
  <si>
    <t>Cash-/CapEx-Spalten sind zusätzliche Erkenntnisse zur bereits veröffentlichten 147er Gesamtreihe. Kein Doppelzählen bereits geführter Werte.</t>
  </si>
  <si>
    <t>Einzelprojekte im T6-Register</t>
  </si>
  <si>
    <t>Konkrete Anlagen / Programme</t>
  </si>
  <si>
    <t>Ursprünglicher Entscheidungsstand</t>
  </si>
  <si>
    <t>Projektbudget / Kontext (KEIN Cash)</t>
  </si>
  <si>
    <t>Bericht 2025 / Verfügbarkeit</t>
  </si>
  <si>
    <t>Interim 2026 / Verfügbarkeit</t>
  </si>
  <si>
    <t>Neuer zusätzl. DE Cash Mio €</t>
  </si>
  <si>
    <t>Neuer zusätzl. DE CapEx Mio €</t>
  </si>
  <si>
    <t>Neuer unterzeichneter DE Vertrag Mio €</t>
  </si>
  <si>
    <t>Engere neue Projektankündigung Mio €</t>
  </si>
  <si>
    <t>Alte bereits gezählte DE CapEx Mio €</t>
  </si>
  <si>
    <t>Zentrale Nachweisgrenze</t>
  </si>
  <si>
    <t>Belegqualität</t>
  </si>
  <si>
    <t>grEEn-campus (VGP-Eigentum/Entwicklung); Opel Astra Modellplanung</t>
  </si>
  <si>
    <t>Alt für Campus (02.07.2025); Modellzusage erst 08.06.2026 nachgewiesen</t>
  </si>
  <si>
    <t>&gt;1.000 Mio EUR programmweit bis 2030; kein abgrenzbares Einzelprojektbudget</t>
  </si>
  <si>
    <t>Nicht bezifferbar: VGP baut; Opel-Programm enthält mehrere Projekte</t>
  </si>
  <si>
    <t>Originalquelle / Firmenbericht, Einzelregister; kein Vollseiten-Audit</t>
  </si>
  <si>
    <t>200 Mio EUR Avalrahmen (2025)</t>
  </si>
  <si>
    <t>Bereits Januar 2025 und kein Eigenprojekt</t>
  </si>
  <si>
    <t>Kredit-/Avalrahmen, nicht Bauinvestition</t>
  </si>
  <si>
    <t>Keine deutsche Sachinvestitionssumme belastbar</t>
  </si>
  <si>
    <t>Holzminden Logistik Phase II; Ausbildungszentrum</t>
  </si>
  <si>
    <t>Logistik Erstbeleg 21.05.2026; Ausbildungszentrum Idee 2022</t>
  </si>
  <si>
    <t>25 Mio EUR Bau-Budget; 1,7 Mio EUR realisiertes Altprojekt</t>
  </si>
  <si>
    <t>2025/26 spezifische Bankabflüsse / Verträge nicht öffentlich beziffert</t>
  </si>
  <si>
    <t>Keine eigene Anlage genau ermittelt</t>
  </si>
  <si>
    <t>Nicht datierbar</t>
  </si>
  <si>
    <t>Software / Wachstum ist kein eigener Anlagenbau</t>
  </si>
  <si>
    <t>Keine isolierten Eigenanlagenbeträge</t>
  </si>
  <si>
    <t>Keine deutsche Einzelanlage beziffert</t>
  </si>
  <si>
    <t>Finanzielle Konzernzahlen / Übernahmen nicht gleich deutsche Anlage</t>
  </si>
  <si>
    <t>Keine regionale Cash-Abgrenzung</t>
  </si>
  <si>
    <t>Deutschlandweiter Mobilfunkausbau</t>
  </si>
  <si>
    <t>Netzprogramme mehrjährig vor 2025</t>
  </si>
  <si>
    <t>H1 2026 CapEx Deutschland 349 Mio EUR (im Ursprungsregister)</t>
  </si>
  <si>
    <t>Kein Nachweis einer durch M4G ausgelösten Neuentscheidung</t>
  </si>
  <si>
    <t>Fonds- und Beteiligungsportfolio</t>
  </si>
  <si>
    <t>Kein eigener DE-Anlagenbau isoliert</t>
  </si>
  <si>
    <t>Portfolio-/Beteiligungsbeträge kein DE-Anlagenbudget</t>
  </si>
  <si>
    <t>Fehlende projektbezogene DE-Daten</t>
  </si>
  <si>
    <t>https://www.temasek.com.sg/en/news-and-resources/news-room/news/2026/temasek-net-portfolio-value-grows-to-518b</t>
  </si>
  <si>
    <t>SuedLink; SuedOstLink; deutsche Übertragungsnetze</t>
  </si>
  <si>
    <t>Netzkorridore ab 2023/2024 im Bau bzw. genehmigt</t>
  </si>
  <si>
    <t>4.100 Mio EUR HGB-Investitionen Deutschland H1 2026; ALT-REGISTER</t>
  </si>
  <si>
    <t>HGB ist nicht Cash; laufende Altprogramme keine neuen M4G-Entscheidungen</t>
  </si>
  <si>
    <t>Portfolio 9 Batteriespeicher in Deutschland</t>
  </si>
  <si>
    <t>Finanzierungsabschluss 26.01.2026; interne Erstentscheidungen offen</t>
  </si>
  <si>
    <t>60 Mio EUR Darlehen + 100 Mio EUR Option; KEIN Cash-CapEx</t>
  </si>
  <si>
    <t>9 Anlagen als PORTFOLIO, nicht 9 vollständig einzeln datierte Projekte</t>
  </si>
  <si>
    <t>Nyx-Entwicklungsprogramm, ESA-Dienstleistung</t>
  </si>
  <si>
    <t>2026 Kundenauftrag, keine DE-Eigenanlagenentscheidung</t>
  </si>
  <si>
    <t>310 Mio EUR ESA-Dienstleistung + 450 Mio EUR Optionen</t>
  </si>
  <si>
    <t>Umsatzerlöse / Kundenzusagen sind kein Eigen-CAPEX</t>
  </si>
  <si>
    <t>Beteiligungs- und Immobilienportfolio</t>
  </si>
  <si>
    <t>Käufe/Finanzierung statt verifizierter neuer deutscher Anlagen</t>
  </si>
  <si>
    <t>Kein DE Einzelprojektbudget</t>
  </si>
  <si>
    <t>Direktreduktionsanlage Stahl Duisburg</t>
  </si>
  <si>
    <t>Bau- und Lieferauftrag am 01.03.2023 vergeben</t>
  </si>
  <si>
    <t>&gt;1.800 Mio EUR bindender ALT-Vertrag</t>
  </si>
  <si>
    <t>Realer Bauauftrag VOR M4G; keineswegs neuen M4G-Verträgen zurechnen</t>
  </si>
  <si>
    <t>Keine eigene deutsche Produktionsanlage nachgewiesen</t>
  </si>
  <si>
    <t>Auftragsfertigung statt eigener CAPEX</t>
  </si>
  <si>
    <t>Keine regional isolierte Zahl</t>
  </si>
  <si>
    <t>Campuspark Ditzingen (2026)</t>
  </si>
  <si>
    <t>Erstbeleg 29.09.2026; Beginn Februar 2026</t>
  </si>
  <si>
    <t>Niedriger einstelliger Mio-Betrag, NICHT exakt beziffert</t>
  </si>
  <si>
    <t>Nicht als präziser Euro-Wert addierbar</t>
  </si>
  <si>
    <t>1&amp;1 deutsches 5G/OpenRAN-Netz</t>
  </si>
  <si>
    <t>Seit spätestens 2021 vertraglich vorbereitet; Dienste seit 2023</t>
  </si>
  <si>
    <t>283,6 Mio EUR globale H1 2026 Cash-CapEx, NICHT DE isoliert</t>
  </si>
  <si>
    <t>1&amp;1 Tochter nicht doppelt mit United Internet zählen</t>
  </si>
  <si>
    <t>Mobilfunkturmbau in Deutschland</t>
  </si>
  <si>
    <t>Mehrjährige Bauprogramme vor M4G</t>
  </si>
  <si>
    <t>424 neue Makrostandorte GJ25/26, aber kein isolierter EUR-Betrag</t>
  </si>
  <si>
    <t>Eventuelle Überschneidungen mit Vodafone vermeiden</t>
  </si>
  <si>
    <t>Beteiligung an VENIOS / FC Bayern</t>
  </si>
  <si>
    <t>Meldungen 2026</t>
  </si>
  <si>
    <t>Beteiligungs-/Kapitalerwerbe, keine neuen DE-Anlagen</t>
  </si>
  <si>
    <t>Keine Sachanlagewerte</t>
  </si>
  <si>
    <t>Vodafone deutsches Breitband-/Mobilfunknetz</t>
  </si>
  <si>
    <t>Mehrjähriges Ausbauprogramm bereits vor 2025</t>
  </si>
  <si>
    <t>1.525 Mio EUR deutsche Capital Additions Okt25–Mrz26, ALT-REGISTER</t>
  </si>
  <si>
    <t>FY26 2496 minus H1FY26 971; CapEx/Capital additions ≠ Zahlungsbeweis</t>
  </si>
  <si>
    <t>https://www.sec.gov/Archives/edgar/data/839923/000165495425012806/a9635g.htm</t>
  </si>
  <si>
    <t>Konzern-Fabrik- und Elektromobilitätsprogramme</t>
  </si>
  <si>
    <t>Mehrjahresplanung; einzelne DE-Projektentscheidungen nicht getrennt</t>
  </si>
  <si>
    <t>160 Mrd EUR weltweiter Plan 2026–30 KEIN DE-Einzelbudget</t>
  </si>
  <si>
    <t>Weltweit ≠ Deutschland, Altprogramme möglich</t>
  </si>
  <si>
    <t>Energetische Modernisierung München-Neuaubing; Berliner Wohnungsbestand</t>
  </si>
  <si>
    <t>Neuaubing erster öffentlicher Beleg 25.06.2026</t>
  </si>
  <si>
    <t>6,5 Mio EUR Neuaubing spezifisch; 539 Mio EUR Berlin Plan 2026 GEMISCHT</t>
  </si>
  <si>
    <t>Gesamterhaltungen und Pflege nicht als neue Fabriken behandeln; 539 Mio inkludiert Wartung</t>
  </si>
  <si>
    <t>Logistikzentrum Gießen; 2026 Netzwerkumstrukturierung</t>
  </si>
  <si>
    <t>Gießen 04.11.2021 mit VGP als Entwickler angekündigt</t>
  </si>
  <si>
    <t>H1 2026 124,4 Mio EUR CapEx weltweit, nicht DE isoliert</t>
  </si>
  <si>
    <t>2026 Schließung Erfurt statt neuer Bau; VGP externer Eigentümer</t>
  </si>
  <si>
    <t>Keine eigene deutsche neue Anlage exakt beziffert</t>
  </si>
  <si>
    <t>Versicherungsanlagekapital ist keine bauliche Anlage</t>
  </si>
  <si>
    <t>Kein projektgenauer Eigen-CapEx belegbar</t>
  </si>
  <si>
    <t>https://www.newsroom.zurich.de/pressreleases/zurich-in-deutschland-jubilaeumsjahr-2025-mit-rekordergebnis-3443</t>
  </si>
  <si>
    <t>KATEGORIE 4 | ANKÜNDIGUNGEN 01–147 | ABGRENZUNGEN</t>
  </si>
  <si>
    <t>Vorherige 125er-Ankündigungsliste übernommen. JA_ENG addierbar nur als Auswahl mit Einschränkungen, NICHT als 850-Mrd-Abgleich.</t>
  </si>
  <si>
    <t>T6</t>
  </si>
  <si>
    <t>Investitionsprogramm Deutschland bis 2030</t>
  </si>
  <si>
    <t>mehr als 1.000 Mio, Untergrenze, Altprojektanteil offen</t>
  </si>
  <si>
    <t>NEIN - MIX / &gt;2028</t>
  </si>
  <si>
    <t>Beinhaltet Modelle und grEEn campus, Zeitraum bis 2030</t>
  </si>
  <si>
    <t>Interner Beschluss nicht belegt</t>
  </si>
  <si>
    <t>Nicht in 2025–2028 reine Anlagenbudgets</t>
  </si>
  <si>
    <t>Holzminden Logistikzentrum Phase 2</t>
  </si>
  <si>
    <t>rund 25 Mio, Bauphase 2026–2028</t>
  </si>
  <si>
    <t>JA_ENG_PROJEKT</t>
  </si>
  <si>
    <t>Logistik aus Vision 2035; Erstbeschluss offen</t>
  </si>
  <si>
    <t>Nicht Cash</t>
  </si>
  <si>
    <t>9 BESS-Projekte, Portfoliofinanzierung</t>
  </si>
  <si>
    <t>60 Mio Darlehensfazilität und 100 Mio Erweiterungsoption</t>
  </si>
  <si>
    <t>NEIN - KREDIT</t>
  </si>
  <si>
    <t>Finanzierung nicht Eigen-CAPEX</t>
  </si>
  <si>
    <t>Neuinvestition nicht bestimmbar</t>
  </si>
  <si>
    <t>Nicht als Cash oder Budget aufnehmen</t>
  </si>
  <si>
    <t>Campuspark Ditzingen</t>
  </si>
  <si>
    <t>niedriger einstelliger Mio-Betrag, keine exakte Zahl</t>
  </si>
  <si>
    <t>NEIN - NICHT_EXAKT</t>
  </si>
  <si>
    <t>Nicht Produktivfabrik</t>
  </si>
  <si>
    <t>Erstbeschluss offen</t>
  </si>
  <si>
    <t>Projekt fertiggestellt, Cashperiode nicht genannt</t>
  </si>
  <si>
    <t>Modernisierung München-Neuaubing</t>
  </si>
  <si>
    <t>EIGENPROJEKT_MODERNISIERUNG</t>
  </si>
  <si>
    <t>rund 6,5 Mio Objektmodernisierung</t>
  </si>
  <si>
    <t>JA_ENG_MODERNISIERUNG</t>
  </si>
  <si>
    <t>Kein Neubau; Teil von bestehenden Modernisierungsprogrammen?</t>
  </si>
  <si>
    <t>Keine eigene Fabrik, keine Cash-Aussage</t>
  </si>
  <si>
    <t>Berlin Wohnungsbestand Investitionsplan 2026</t>
  </si>
  <si>
    <t>Plan enthält Instandhaltung, Modernisierung und Neubau</t>
  </si>
  <si>
    <t>NEIN - MIX/WARTUNG</t>
  </si>
  <si>
    <t>Mögliche Überlappung mit Münchner Modernisierung nein (anderer Ort), aber breite Definition</t>
  </si>
  <si>
    <t>Vorherige Projektentscheidungen teils 2025</t>
  </si>
  <si>
    <t>Nicht mit neuen Bauwerken gleichsetzen</t>
  </si>
  <si>
    <t>ESA Nyx-Dienstleistungsauftrag</t>
  </si>
  <si>
    <t>KUNDENAUFTRAG</t>
  </si>
  <si>
    <t>EUR 310 Mio Kundenvertrag, +450 Mio optionale Erweiterungen</t>
  </si>
  <si>
    <t>NEIN - UMSATZ</t>
  </si>
  <si>
    <t>ESA Kunde, nicht Eigenausgaben</t>
  </si>
  <si>
    <t>Nicht eigener CAPEX</t>
  </si>
  <si>
    <t>Vertragsvolumen kein Eigen-Anlagenvertrag</t>
  </si>
  <si>
    <t>IKW | MADE FOR GERMANY | ABSCHLUSS-REGISTER 147 MITGLIEDER</t>
  </si>
  <si>
    <t>Vier Geldkategorien getrennt; Nachweisstand der verfügbaren Veröffentlichungen am 22.10.2026; neu ist Tranche 6 Stichtagsklassifikation.</t>
  </si>
  <si>
    <t>Vorher (125er-Nachprüfung)</t>
  </si>
  <si>
    <t>Neue Schlussgruppe 126–147</t>
  </si>
  <si>
    <t>Gesamt / 147er Register</t>
  </si>
  <si>
    <t>Interpretation / genaue Abgrenzung</t>
  </si>
  <si>
    <t>Offizielle Mitglieder in vertiefter Durchsicht</t>
  </si>
  <si>
    <t>Jedes Unternehmen mit Einzelstatus, keine vollständige Prüfung aller Originalseiten</t>
  </si>
  <si>
    <t>T1–T6 Firmenregister</t>
  </si>
  <si>
    <t>Eigene Anlagen-Einzelprojekte (mit historischen)</t>
  </si>
  <si>
    <t>Keine Vollzählung aller Unternehmensprojekte; nur konkret identifizierte</t>
  </si>
  <si>
    <t>T1–T6 Projektregister</t>
  </si>
  <si>
    <t>Vor 21.07.2025 bereits öffentlich bekannt</t>
  </si>
  <si>
    <t>Altprojekt nach öffentlicher Dokumentation</t>
  </si>
  <si>
    <t>Erster öffentlicher Beleg erst nach 21.07.2025</t>
  </si>
  <si>
    <t>Nicht notwendig erstmals intern beschlossen oder durch Initiative verursacht</t>
  </si>
  <si>
    <t>Datierung von Einzelprojekten ungeklärt</t>
  </si>
  <si>
    <t>Keine fiktive Datierung</t>
  </si>
  <si>
    <t>Anteil vor dem Stichtag (Projektanzahl)</t>
  </si>
  <si>
    <t>Nur identifizierte Projekte, nicht EUR-Anteil oder 147-Firmen-Quote</t>
  </si>
  <si>
    <t>Cash: tatsächlich gezahlte deutsche Anlagen</t>
  </si>
  <si>
    <t>ALT-REGISTER: Betrag bereits aus Gesamtprüfung 147; nicht nur neue Initiative</t>
  </si>
  <si>
    <t>Deutsche bilanzierte Investitionen / CapEx</t>
  </si>
  <si>
    <t>ALT-REGISTER beinhaltete TenneT 4100, Telefónica 349, Vodafone 1525</t>
  </si>
  <si>
    <t>DE_NACHWEISE / VALIDIERUNG_126_147</t>
  </si>
  <si>
    <t>Davon Schlussgruppe in ALT-REGISTER bereits enthalten</t>
  </si>
  <si>
    <t>Teilmenge von 8.984,8, keinesfalls erneut addieren</t>
  </si>
  <si>
    <t>VALIDIERUNG_126_147</t>
  </si>
  <si>
    <t>Bezifferte, NACH Start unterzeichnete DE-Anlagenverträge</t>
  </si>
  <si>
    <t>Amprion Rhein-Main-Link, zuvor geplantes Projekt</t>
  </si>
  <si>
    <t>Engere Auswahl später bekannt gewordener Projektankündigungen</t>
  </si>
  <si>
    <t>Eigene Projektbudgets INKL. vorigem Programm (Elements Green): keine repräsentative Vollsumme</t>
  </si>
  <si>
    <t>ANKUENDIGUNGEN_01_147</t>
  </si>
  <si>
    <t>Breiteres Stellantis DE-Programm bis 2030 (separat)</t>
  </si>
  <si>
    <t>EUR Mio Mindestrahmen</t>
  </si>
  <si>
    <t>Mehr als 1 Mrd EUR; nur Untergrenze, reicht über 2028 hinaus</t>
  </si>
  <si>
    <t>Stellantis 08.06.2026</t>
  </si>
  <si>
    <t>Vonovia Berlin gemischtes Jahresbudget (separat)</t>
  </si>
  <si>
    <t>EUR Mio Plan</t>
  </si>
  <si>
    <t>Instandhaltung+Modernisierung+Neubau, keine reine neue Anlagenzusage</t>
  </si>
  <si>
    <t>Vonovia Berlin</t>
  </si>
  <si>
    <t>TRUMPF Park: niedrig einstelliger Mio-Betrag</t>
  </si>
  <si>
    <t>nicht exakt</t>
  </si>
  <si>
    <t>Nicht als punktgenaue EUR-Zahl addiert</t>
  </si>
  <si>
    <t>TRUMPF 29.09.2026</t>
  </si>
  <si>
    <t>Kausal zusätzlich durch M4G veranlasste Investitionen</t>
  </si>
  <si>
    <t>NICHT BESTIMMBAR; weder Null noch 850-Mrd-Umsetzungsquote ableitbar</t>
  </si>
  <si>
    <t>VERBINDLICHE 12 PRÜFKRITERIEN | GESAMTABGRENZUNG</t>
  </si>
  <si>
    <t>Datum 21.07.2025 / Datenstand 22.10.2026. Neu = öffentlich erstmals bekannt ≠ intern erstmals verbindlich entschieden.</t>
  </si>
  <si>
    <t>Kriterium</t>
  </si>
  <si>
    <t>Anwendung</t>
  </si>
  <si>
    <t>Alle 147 offiziellen Mitglieder in Originalreihenfolge einzeln prüfen, 25 + 25 + 25 + 25 + 25 + 22.</t>
  </si>
  <si>
    <t>Dokumentiert / gilt auch für zukünftige Fortführung</t>
  </si>
  <si>
    <t>Jahresabschlüsse 2025 sowie veröffentlichte Halbjahres-/Quartalszahlen 2026 bis 22.10.2026 prüfen, fehlenden Vollzugang ausdrücklich nennen.</t>
  </si>
  <si>
    <t>Deutschlandbezug (Standort, Gesellschaft, Periode) für jede Zahl sauber belegen.</t>
  </si>
  <si>
    <t>Vier GELDKATEGORIEN getrennt führen: Cash; Bilanz/CapEx; exakte eigene Bau-/Anlagenverträge; konkrete nach Stichtag gemeldete Projektankündigungen.</t>
  </si>
  <si>
    <t>Vertrag nur dann als eigener Bau-/Anlagenauftrag zählen, wenn rechtlich bindend, datiert und exakt beziffert; Dienstleistungsauftrag als Einnahme und alte Vertragswerte separat.</t>
  </si>
  <si>
    <t>Erstmals beschlossene Projekte vor/nach 21.07.2025 datieren; öffentlich erster Beleg von internem Investitionsbeschluss unterscheiden.</t>
  </si>
  <si>
    <t>Altprojekte nicht als neue Beschlüsse behandeln, selbst wenn 2026 ausgezahlt, eröffnet oder neu mitgeteilt.</t>
  </si>
  <si>
    <t>Pläne/Absichtserklärungen/Prognosen/Mehrjahresbudgets nicht als bereits gezahlte Anlagen verbuchen.</t>
  </si>
  <si>
    <t>Anteilskäufe, Kreditrahmen, Finanzierungsrunden, Subventionen, Ausland, Wohnungsbestandskäufe und Wartung transparent separieren.</t>
  </si>
  <si>
    <t>Doppelzählung von Mutter/Tochter, Auftrag/Zahlung, Projekt/Programm, Bauherr/Mieter und gemeinsamen Investitionen verhindern.</t>
  </si>
  <si>
    <t>Primärquellen und Beleglücken für jede Firmentranche dokumentieren; fehlende Werte ≠ null Euro; Zuwachs/Kumulierung in vier Kategorien.</t>
  </si>
  <si>
    <t>Ergebnisse nur mit korrektem Nenner vergleichen; keine behauptete 850-Mrd-Umsetzungsquote oder M4G-Kausalität ohne gleiche Definitionen und Nachweise.</t>
  </si>
  <si>
    <t>LESEHILFE | FAKTEN FÜR DIE VERÖFFENTLICHUNG</t>
  </si>
  <si>
    <t>Nur quellenbasierte Feststellungen, offene Belege und nichtvergleichbare Kategorien als solche benennen.</t>
  </si>
  <si>
    <t>Kennzahl / Thema</t>
  </si>
  <si>
    <t>Aussage und Grenzen</t>
  </si>
  <si>
    <t>850 Mrd. EUR</t>
  </si>
  <si>
    <t>Eigenangabe der Initiative, Planzahl 2025–2028 für 147 Mitglieder, verschiedene Anlage- und Finanzierungsarten.</t>
  </si>
  <si>
    <t>https://www.deutschland.de/de/news/initiative-made-for-germany-will-850-milliarden-euro-investieren</t>
  </si>
  <si>
    <t>200 Mrd. EUR</t>
  </si>
  <si>
    <t>Initiative meldet laut dpa über 200 Mrd EUR 2025 bereits investiert, keine öffentlich lückenlose Einzelzuordnung zu den 147 Firmen.</t>
  </si>
  <si>
    <t>8,65 Mrd. EUR</t>
  </si>
  <si>
    <t>Im engeren Quellenregister belegte Cash-Zahlungen für deutsche Anlagen; keine Aussage über ALLE realen Investitionen.</t>
  </si>
  <si>
    <t>DE_NACHWEISE im selben Workbook</t>
  </si>
  <si>
    <t>8,9848 Mrd. EUR</t>
  </si>
  <si>
    <t>Zusätzliche, teils überlappende bilanzierte/CapEx-Kennzahlen; nicht addierbar zu Cash.</t>
  </si>
  <si>
    <t>2 Mrd. EUR</t>
  </si>
  <si>
    <t>Nach dem Start unterschriebener bezifferter Amprion-Auftrag für bereits geplantes Projekt; Altplan.</t>
  </si>
  <si>
    <t>4,0215 Mrd. EUR</t>
  </si>
  <si>
    <t>Engere, über sechs Tranchen zusammengestellte Auswahl bezifferter jüngerer Ankündigungen; enthält auch Programmbudgets und einzelne Modernisierungen; keine Vollzählung oder einheitliche Definition.</t>
  </si>
  <si>
    <t>ANKUENDIGUNGEN_01_147 im selben Workbook</t>
  </si>
  <si>
    <t>Projektquote</t>
  </si>
  <si>
    <t>Altprojektanteil bezieht sich nur auf einzeln identifizierte Bau-/Anlagenvorhaben, inklusive einiger vor 2025 fertiggestellter Projekte; nicht auf Gesamtvolumen.</t>
  </si>
  <si>
    <t>ZEW Gegencheck</t>
  </si>
  <si>
    <t>Eine separat publizierte ZEW-Auswertung berichtete rund 52 Mrd. EUR inländische Jahresinvestitionen 2025 und keine klare zusätzlich nachweisbare Investitionswirkung; andere Bilanzgrundlage, nicht gleiche Zahlenbasis.</t>
  </si>
  <si>
    <t>https://www.drweb.de/roland-busch-made-for-germany-850-milliarden/</t>
  </si>
  <si>
    <t>Politisch/öffentlich verantwortbar</t>
  </si>
  <si>
    <t>Nachvollziehbare Frage: Welcher Anteil ist wirklich seit 21.07.2025 NEU entschieden, zusätzlich, in Deutschland verausgabt und ohne Überschneidung? Veröffentlichung von Unternehmens-Projekttabellen erbitten.</t>
  </si>
  <si>
    <t>https://www.bundesregierung.de/breg-de/aktuelles/pressestatement-von-bundeskanzler-merz-anlaesslich-des-jahrestreffens-der-initiative-made-for-germany-am-30-september-2026-in-berlin-2454964</t>
  </si>
  <si>
    <t>NICHT behaupten</t>
  </si>
  <si>
    <t>Nicht schreiben, dass von 850 Mrd. nur 8,65 Mrd investiert seien; nicht mit 850 Mrd direkter Fortschrittsprozentwert bilden; jüngere Projekt-Erstbelege nicht automatisch neuen Vorstandsbeschlüssen gleichsetzen.</t>
  </si>
  <si>
    <t>T6_METHODIK_ABSCHLUSS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</si>
</sst>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(#,##0.0\);\–"/>
    <numFmt numFmtId="165" formatCode="#,##0.0;[Red]\(#,##0.0\);\-"/>
    <numFmt numFmtId="166" formatCode="#,##0.0"/>
    <numFmt numFmtId="167" formatCode="0;[Red]\(0\);&quot;–&quot;"/>
    <numFmt numFmtId="168" formatCode="#,##0.0;[Red]\(#,##0.0\);&quot;–&quot;"/>
    <numFmt numFmtId="169" formatCode="0.0%"/>
  </numFmts>
  <fonts count="95" x14ac:knownFonts="1">
    <font>
      <sz val="11"/>
      <color theme="1"/>
      <name val="Calibri"/>
      <family val="2"/>
      <scheme val="minor"/>
    </font>
    <font>
      <b/>
      <sz val="19"/>
      <color rgb="FFFFFFFF"/>
      <name val="Aptos Display"/>
    </font>
    <font>
      <i/>
      <sz val="10"/>
      <color rgb="FF637487"/>
      <name val="Aptos"/>
    </font>
    <font>
      <b/>
      <sz val="13"/>
      <color rgb="FF162A45"/>
      <name val="Calibri"/>
    </font>
    <font>
      <sz val="10"/>
      <color rgb="FF162A45"/>
      <name val="Aptos"/>
    </font>
    <font>
      <b/>
      <sz val="10"/>
      <color rgb="FF007C96"/>
      <name val="Aptos"/>
    </font>
    <font>
      <b/>
      <sz val="10"/>
      <color rgb="FF162A45"/>
      <name val="Aptos"/>
    </font>
    <font>
      <sz val="10"/>
      <color rgb="FF162A45"/>
      <name val="Calibri"/>
    </font>
    <font>
      <u/>
      <sz val="11"/>
      <color rgb="FF007C96"/>
      <name val="Calibri"/>
    </font>
    <font>
      <b/>
      <sz val="10"/>
      <color rgb="FFFFFFFF"/>
      <name val="Aptos"/>
    </font>
    <font>
      <sz val="9"/>
      <color rgb="FF637487"/>
      <name val="Aptos"/>
    </font>
    <font>
      <sz val="9"/>
      <color rgb="FF162A45"/>
      <name val="Aptos"/>
    </font>
    <font>
      <u/>
      <sz val="9"/>
      <color rgb="FF007C96"/>
      <name val="Aptos"/>
    </font>
    <font>
      <sz val="9"/>
      <color rgb="FF20724A"/>
      <name val="Aptos"/>
    </font>
    <font>
      <b/>
      <sz val="10"/>
      <color rgb="FFA66124"/>
      <name val="Calibri"/>
    </font>
    <font>
      <b/>
      <sz val="10"/>
      <color rgb="FF18794E"/>
      <name val="Aptos"/>
    </font>
    <font>
      <u/>
      <sz val="9"/>
      <color rgb="FF18794E"/>
      <name val="Calibri"/>
    </font>
    <font>
      <sz val="9"/>
      <color rgb="FF27364A"/>
      <name val="Aptos"/>
    </font>
    <font>
      <sz val="9"/>
      <color rgb="FF18794E"/>
      <name val="Aptos"/>
    </font>
    <font>
      <b/>
      <sz val="16"/>
      <color rgb="FFFFFFFF"/>
      <name val="Aptos Display"/>
    </font>
    <font>
      <i/>
      <sz val="10"/>
      <color rgb="FF27364A"/>
      <name val="Aptos"/>
    </font>
    <font>
      <sz val="10"/>
      <color rgb="FF27364A"/>
      <name val="Aptos"/>
    </font>
    <font>
      <b/>
      <sz val="14"/>
      <color rgb="FFFFFFFF"/>
      <name val="Aptos"/>
    </font>
    <font>
      <sz val="10"/>
      <color rgb="FF5C6F80"/>
      <name val="Aptos"/>
    </font>
    <font>
      <sz val="10"/>
      <color rgb="FF000000"/>
      <name val="Aptos"/>
    </font>
    <font>
      <b/>
      <sz val="10"/>
      <color rgb="FF000000"/>
      <name val="Aptos"/>
    </font>
    <font>
      <b/>
      <sz val="10"/>
      <color rgb="FF122B43"/>
      <name val="Aptos"/>
    </font>
    <font>
      <sz val="10"/>
      <color rgb="FF122B43"/>
      <name val="Aptos"/>
    </font>
    <font>
      <b/>
      <sz val="11"/>
      <color rgb="FFFFFFFF"/>
      <name val="Calibri"/>
    </font>
    <font>
      <sz val="10"/>
      <color rgb="FF176139"/>
      <name val="Aptos"/>
    </font>
    <font>
      <b/>
      <sz val="11"/>
      <color rgb="FF122B43"/>
      <name val="Calibri"/>
    </font>
    <font>
      <sz val="10"/>
      <color rgb="FF4B5563"/>
      <name val="Aptos"/>
    </font>
    <font>
      <sz val="10"/>
      <color rgb="FF6B7280"/>
      <name val="Aptos"/>
    </font>
    <font>
      <sz val="11"/>
      <color rgb="FF1D4ED8"/>
      <name val="Aptos"/>
    </font>
    <font>
      <sz val="10"/>
      <color rgb="FF18334E"/>
      <name val="Aptos"/>
    </font>
    <font>
      <sz val="10"/>
      <color rgb="FF087C68"/>
      <name val="Aptos"/>
    </font>
    <font>
      <u/>
      <sz val="9"/>
      <color rgb="FF2A5F92"/>
      <name val="Aptos"/>
    </font>
    <font>
      <sz val="10"/>
      <color rgb="FF008040"/>
      <name val="Aptos"/>
    </font>
    <font>
      <b/>
      <sz val="18"/>
      <color rgb="FFFFFFFF"/>
      <name val="Aptos Display"/>
    </font>
    <font>
      <i/>
      <sz val="10"/>
      <color rgb="FF536477"/>
      <name val="Aptos"/>
    </font>
    <font>
      <b/>
      <sz val="11"/>
      <color rgb="FF142E49"/>
      <name val="Aptos"/>
    </font>
    <font>
      <b/>
      <sz val="12"/>
      <color rgb="FF9B381F"/>
      <name val="Aptos"/>
    </font>
    <font>
      <b/>
      <sz val="10"/>
      <color rgb="FF142E49"/>
      <name val="Aptos"/>
    </font>
    <font>
      <sz val="10"/>
      <color rgb="FF815D11"/>
      <name val="Aptos"/>
    </font>
    <font>
      <sz val="10"/>
      <color rgb="FF183042"/>
      <name val="Aptos"/>
    </font>
    <font>
      <sz val="10"/>
      <color rgb="FF246244"/>
      <name val="Aptos"/>
    </font>
    <font>
      <sz val="10"/>
      <color rgb="FF20374E"/>
      <name val="Aptos"/>
    </font>
    <font>
      <sz val="10"/>
      <color rgb="FF246744"/>
      <name val="Aptos"/>
    </font>
    <font>
      <b/>
      <sz val="11"/>
      <color rgb="FF176B40"/>
      <name val="Aptos"/>
    </font>
    <font>
      <b/>
      <sz val="11"/>
      <color rgb="FF193854"/>
      <name val="Aptos"/>
    </font>
    <font>
      <sz val="11"/>
      <color rgb="FF193854"/>
      <name val="Aptos"/>
    </font>
    <font>
      <sz val="10"/>
      <color rgb="FF20374E"/>
      <name val="Aptos Display"/>
    </font>
    <font>
      <i/>
      <sz val="10"/>
      <color rgb="FF64748B"/>
      <name val="Aptos"/>
    </font>
    <font>
      <sz val="9"/>
      <color rgb="FF17283D"/>
      <name val="Aptos"/>
    </font>
    <font>
      <b/>
      <sz val="9"/>
      <color rgb="FF11263C"/>
      <name val="Calibri"/>
    </font>
    <font>
      <sz val="9"/>
      <color rgb="FF008040"/>
      <name val="Aptos"/>
    </font>
    <font>
      <sz val="11"/>
      <color rgb="FF17283D"/>
      <name val="Aptos"/>
    </font>
    <font>
      <b/>
      <sz val="11"/>
      <color rgb="FF11263C"/>
      <name val="Aptos"/>
    </font>
    <font>
      <b/>
      <sz val="11"/>
      <color rgb="FF11263C"/>
      <name val="Calibri"/>
    </font>
    <font>
      <sz val="10"/>
      <color rgb="FF64748B"/>
      <name val="Calibri"/>
    </font>
    <font>
      <sz val="9"/>
      <color rgb="FF17283D"/>
      <name val="Calibri"/>
    </font>
    <font>
      <sz val="9"/>
      <color rgb="FF008040"/>
      <name val="Calibri"/>
    </font>
    <font>
      <b/>
      <sz val="16"/>
      <color rgb="FFFFFFFF"/>
      <name val="Aptos"/>
    </font>
    <font>
      <sz val="10"/>
      <color rgb="FFFFFFFF"/>
      <name val="Aptos"/>
    </font>
    <font>
      <sz val="10"/>
      <color rgb="FF18314C"/>
      <name val="Aptos"/>
    </font>
    <font>
      <u/>
      <sz val="9"/>
      <color rgb="FF175B9C"/>
      <name val="Aptos"/>
    </font>
    <font>
      <b/>
      <sz val="10"/>
      <color rgb="FF18714E"/>
      <name val="Aptos"/>
    </font>
    <font>
      <b/>
      <sz val="10"/>
      <color rgb="FF137D83"/>
      <name val="Aptos"/>
    </font>
    <font>
      <b/>
      <sz val="10"/>
      <color rgb="FF627084"/>
      <name val="Aptos"/>
    </font>
    <font>
      <b/>
      <sz val="10"/>
      <color rgb="FF995E0E"/>
      <name val="Aptos"/>
    </font>
    <font>
      <b/>
      <sz val="10"/>
      <color rgb="FFA53832"/>
      <name val="Aptos"/>
    </font>
    <font>
      <b/>
      <sz val="10"/>
      <color rgb="FF18314C"/>
      <name val="Aptos"/>
    </font>
    <font>
      <b/>
      <sz val="10"/>
      <color rgb="FFFFFFFF"/>
      <name val="Calibri"/>
    </font>
    <font>
      <b/>
      <sz val="11"/>
      <color rgb="FF18314C"/>
      <name val="Aptos"/>
    </font>
    <font>
      <sz val="11"/>
      <color rgb="FF18314C"/>
      <name val="Aptos"/>
    </font>
    <font>
      <b/>
      <sz val="10"/>
      <color rgb="FF943C26"/>
      <name val="Aptos"/>
    </font>
    <font>
      <sz val="10"/>
      <color rgb="FF565656"/>
      <name val="Aptos"/>
    </font>
    <font>
      <sz val="10"/>
      <color rgb="FF00804A"/>
      <name val="Aptos"/>
    </font>
    <font>
      <b/>
      <sz val="15"/>
      <color rgb="FFFFFFFF"/>
      <name val="Aptos"/>
    </font>
    <font>
      <sz val="10"/>
      <color rgb="FF162742"/>
      <name val="Aptos"/>
    </font>
    <font>
      <u/>
      <sz val="9"/>
      <color rgb="FF0563C1"/>
      <name val="Aptos"/>
    </font>
    <font>
      <u/>
      <sz val="9"/>
      <color rgb="FF1762AA"/>
      <name val="Aptos"/>
    </font>
    <font>
      <sz val="10"/>
      <color rgb="FF394A60"/>
      <name val="Aptos"/>
    </font>
    <font>
      <b/>
      <sz val="11"/>
      <color rgb="FF152B48"/>
      <name val="Calibri"/>
    </font>
    <font>
      <b/>
      <sz val="15"/>
      <color rgb="FFFFFFFF"/>
      <name val="Aptos Display"/>
    </font>
    <font>
      <i/>
      <sz val="10"/>
      <color rgb="FF667085"/>
      <name val="Aptos"/>
    </font>
    <font>
      <sz val="9"/>
      <color rgb="FF374151"/>
      <name val="Aptos"/>
    </font>
    <font>
      <sz val="9"/>
      <color rgb="FF0E253F"/>
      <name val="Aptos"/>
    </font>
    <font>
      <i/>
      <sz val="10"/>
      <color rgb="FF687887"/>
      <name val="Aptos"/>
    </font>
    <font>
      <sz val="10"/>
      <color rgb="FF202936"/>
      <name val="Aptos"/>
    </font>
    <font>
      <u/>
      <sz val="9"/>
      <color rgb="FF115D9A"/>
      <name val="Aptos"/>
    </font>
    <font>
      <sz val="10"/>
      <color rgb="FF007A42"/>
      <name val="Aptos"/>
    </font>
    <font>
      <i/>
      <sz val="10"/>
      <color rgb="FF6B7280"/>
      <name val="Aptos"/>
    </font>
    <font>
      <sz val="10"/>
      <color rgb="FF202D3A"/>
      <name val="Aptos"/>
    </font>
    <font>
      <sz val="10"/>
      <color rgb="FF056C35"/>
      <name val="Aptos"/>
    </font>
  </fonts>
  <fills count="69">
    <fill>
      <patternFill patternType="none"/>
    </fill>
    <fill>
      <patternFill patternType="gray125"/>
    </fill>
    <fill>
      <patternFill patternType="solid">
        <fgColor rgb="FF162A45"/>
      </patternFill>
    </fill>
    <fill>
      <patternFill patternType="solid">
        <fgColor rgb="FF244468"/>
      </patternFill>
    </fill>
    <fill>
      <patternFill patternType="solid">
        <fgColor rgb="FFF4F7FB"/>
      </patternFill>
    </fill>
    <fill>
      <patternFill patternType="solid">
        <fgColor rgb="FFFFF0D5"/>
      </patternFill>
    </fill>
    <fill>
      <patternFill patternType="solid">
        <fgColor rgb="FFFAEAC7"/>
      </patternFill>
    </fill>
    <fill>
      <patternFill patternType="solid">
        <fgColor rgb="FF122842"/>
      </patternFill>
    </fill>
    <fill>
      <patternFill patternType="solid">
        <fgColor rgb="FFEDF2F7"/>
      </patternFill>
    </fill>
    <fill>
      <patternFill patternType="solid">
        <fgColor rgb="FF122B43"/>
      </patternFill>
    </fill>
    <fill>
      <patternFill patternType="solid">
        <fgColor rgb="FFEDF3F7"/>
      </patternFill>
    </fill>
    <fill>
      <patternFill patternType="solid">
        <fgColor rgb="FFDCECE7"/>
      </patternFill>
    </fill>
    <fill>
      <patternFill patternType="solid">
        <fgColor rgb="FF17324D"/>
      </patternFill>
    </fill>
    <fill>
      <patternFill patternType="solid">
        <fgColor rgb="FF193654"/>
      </patternFill>
    </fill>
    <fill>
      <patternFill patternType="solid">
        <fgColor rgb="FFFFF3D6"/>
      </patternFill>
    </fill>
    <fill>
      <patternFill patternType="solid">
        <fgColor rgb="FFF5F8FA"/>
      </patternFill>
    </fill>
    <fill>
      <patternFill patternType="solid">
        <fgColor rgb="FF142E49"/>
      </patternFill>
    </fill>
    <fill>
      <patternFill patternType="solid">
        <fgColor rgb="FF087F80"/>
      </patternFill>
    </fill>
    <fill>
      <patternFill patternType="solid">
        <fgColor rgb="FFD5F0EF"/>
      </patternFill>
    </fill>
    <fill>
      <patternFill patternType="solid">
        <fgColor rgb="FFF1F5F7"/>
      </patternFill>
    </fill>
    <fill>
      <patternFill patternType="solid">
        <fgColor rgb="FFDBF2F0"/>
      </patternFill>
    </fill>
    <fill>
      <patternFill patternType="solid">
        <fgColor rgb="FFFFF0E4"/>
      </patternFill>
    </fill>
    <fill>
      <patternFill patternType="solid">
        <fgColor rgb="FFFFF4DE"/>
      </patternFill>
    </fill>
    <fill>
      <patternFill patternType="solid">
        <fgColor rgb="FFF3F6F9"/>
      </patternFill>
    </fill>
    <fill>
      <patternFill patternType="solid">
        <fgColor rgb="FFE9F3E8"/>
      </patternFill>
    </fill>
    <fill>
      <patternFill patternType="solid">
        <fgColor rgb="FFE8F0F6"/>
      </patternFill>
    </fill>
    <fill>
      <patternFill patternType="solid">
        <fgColor rgb="FFF4E5BE"/>
      </patternFill>
    </fill>
    <fill>
      <patternFill patternType="solid">
        <fgColor rgb="FF11263C"/>
      </patternFill>
    </fill>
    <fill>
      <patternFill patternType="solid">
        <fgColor rgb="FFFBE7E7"/>
      </patternFill>
    </fill>
    <fill>
      <patternFill patternType="solid">
        <fgColor rgb="FFF5F7F9"/>
      </patternFill>
    </fill>
    <fill>
      <patternFill patternType="solid">
        <fgColor rgb="FFE8F2FD"/>
      </patternFill>
    </fill>
    <fill>
      <patternFill patternType="solid">
        <fgColor rgb="FFFFF1D7"/>
      </patternFill>
    </fill>
    <fill>
      <patternFill patternType="solid">
        <fgColor rgb="FFE7F5EC"/>
      </patternFill>
    </fill>
    <fill>
      <patternFill patternType="solid">
        <fgColor rgb="FFEEF3F8"/>
      </patternFill>
    </fill>
    <fill>
      <patternFill patternType="solid">
        <fgColor rgb="FF132945"/>
      </patternFill>
    </fill>
    <fill>
      <patternFill patternType="solid">
        <fgColor rgb="FF243D5E"/>
      </patternFill>
    </fill>
    <fill>
      <patternFill patternType="solid">
        <fgColor rgb="FFF4F7FA"/>
      </patternFill>
    </fill>
    <fill>
      <patternFill patternType="solid">
        <fgColor rgb="FFE7F2EB"/>
      </patternFill>
    </fill>
    <fill>
      <patternFill patternType="solid">
        <fgColor rgb="FFE5F3F2"/>
      </patternFill>
    </fill>
    <fill>
      <patternFill patternType="solid">
        <fgColor rgb="FFF3F4F7"/>
      </patternFill>
    </fill>
    <fill>
      <patternFill patternType="solid">
        <fgColor rgb="FFFFF0DB"/>
      </patternFill>
    </fill>
    <fill>
      <patternFill patternType="solid">
        <fgColor rgb="FFF2EBEB"/>
      </patternFill>
    </fill>
    <fill>
      <patternFill patternType="solid">
        <fgColor rgb="FFEAF0FA"/>
      </patternFill>
    </fill>
    <fill>
      <patternFill patternType="solid">
        <fgColor rgb="FFEFF3F8"/>
      </patternFill>
    </fill>
    <fill>
      <patternFill patternType="solid">
        <fgColor rgb="FFDDECEF"/>
      </patternFill>
    </fill>
    <fill>
      <patternFill patternType="solid">
        <fgColor rgb="FFDCE8F4"/>
      </patternFill>
    </fill>
    <fill>
      <patternFill patternType="solid">
        <fgColor rgb="FFEFEFEF"/>
      </patternFill>
    </fill>
    <fill>
      <patternFill patternType="solid">
        <fgColor rgb="FFFFF0D4"/>
      </patternFill>
    </fill>
    <fill>
      <patternFill patternType="solid">
        <fgColor rgb="FF162742"/>
      </patternFill>
    </fill>
    <fill>
      <patternFill patternType="solid">
        <fgColor rgb="FFE5ECF3"/>
      </patternFill>
    </fill>
    <fill>
      <patternFill patternType="solid">
        <fgColor rgb="FFF1F5FA"/>
      </patternFill>
    </fill>
    <fill>
      <patternFill patternType="solid">
        <fgColor rgb="FFE7EDF6"/>
      </patternFill>
    </fill>
    <fill>
      <patternFill patternType="solid">
        <fgColor rgb="FFFFF0D3"/>
      </patternFill>
    </fill>
    <fill>
      <patternFill patternType="solid">
        <fgColor rgb="FFF3F5F8"/>
      </patternFill>
    </fill>
    <fill>
      <patternFill patternType="solid">
        <fgColor rgb="FFDDF2ED"/>
      </patternFill>
    </fill>
    <fill>
      <patternFill patternType="solid">
        <fgColor rgb="FF152B48"/>
      </patternFill>
    </fill>
    <fill>
      <patternFill patternType="solid">
        <fgColor rgb="FFE1F3F0"/>
      </patternFill>
    </fill>
    <fill>
      <patternFill patternType="solid">
        <fgColor rgb="FFFFF1D9"/>
      </patternFill>
    </fill>
    <fill>
      <patternFill patternType="solid">
        <fgColor rgb="FFFCE5E3"/>
      </patternFill>
    </fill>
    <fill>
      <patternFill patternType="solid">
        <fgColor rgb="FF172F4E"/>
      </patternFill>
    </fill>
    <fill>
      <patternFill patternType="solid">
        <fgColor rgb="FF173451"/>
      </patternFill>
    </fill>
    <fill>
      <patternFill patternType="solid">
        <fgColor rgb="FFFFFFFF"/>
      </patternFill>
    </fill>
    <fill>
      <patternFill patternType="solid">
        <fgColor rgb="FFFFF0D7"/>
      </patternFill>
    </fill>
    <fill>
      <patternFill patternType="solid">
        <fgColor rgb="FFF5F8FC"/>
      </patternFill>
    </fill>
    <fill>
      <patternFill patternType="solid">
        <fgColor rgb="FFDDF2E8"/>
      </patternFill>
    </fill>
    <fill>
      <patternFill patternType="solid">
        <fgColor rgb="FFE9F0F8"/>
      </patternFill>
    </fill>
    <fill>
      <patternFill patternType="solid">
        <fgColor rgb="FF17324F"/>
      </patternFill>
    </fill>
    <fill>
      <patternFill patternType="solid">
        <fgColor rgb="FF087E8B"/>
      </patternFill>
    </fill>
    <fill>
      <patternFill patternType="solid">
        <fgColor rgb="FFF3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3" borderId="0" xfId="0" applyFont="1" applyFill="1" applyAlignment="1">
      <alignment vertical="center" wrapText="1"/>
    </xf>
    <xf numFmtId="0" fontId="10" fillId="4" borderId="0" xfId="0" applyFont="1" applyFill="1" applyAlignment="1">
      <alignment vertical="top" wrapText="1"/>
    </xf>
    <xf numFmtId="0" fontId="11" fillId="4" borderId="0" xfId="0" applyFont="1" applyFill="1" applyAlignment="1">
      <alignment vertical="top" wrapText="1"/>
    </xf>
    <xf numFmtId="0" fontId="12" fillId="4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4" fontId="13" fillId="0" borderId="0" xfId="0" applyNumberFormat="1" applyFont="1" applyAlignment="1">
      <alignment vertical="top" wrapText="1"/>
    </xf>
    <xf numFmtId="0" fontId="12" fillId="0" borderId="0" xfId="0" applyFont="1" applyAlignment="1">
      <alignment vertical="top" wrapText="1"/>
    </xf>
    <xf numFmtId="164" fontId="13" fillId="5" borderId="0" xfId="0" applyNumberFormat="1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11" fillId="6" borderId="0" xfId="0" applyFont="1" applyFill="1" applyAlignment="1">
      <alignment vertical="top" wrapText="1"/>
    </xf>
    <xf numFmtId="164" fontId="13" fillId="6" borderId="0" xfId="0" applyNumberFormat="1" applyFont="1" applyFill="1" applyAlignment="1">
      <alignment vertical="top" wrapText="1"/>
    </xf>
    <xf numFmtId="0" fontId="9" fillId="7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66" fontId="17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165" fontId="15" fillId="0" borderId="0" xfId="0" applyNumberFormat="1" applyFont="1"/>
    <xf numFmtId="0" fontId="16" fillId="0" borderId="0" xfId="0" applyFont="1" applyAlignment="1">
      <alignment vertical="top" wrapText="1"/>
    </xf>
    <xf numFmtId="165" fontId="15" fillId="0" borderId="0" xfId="0" applyNumberFormat="1" applyFont="1" applyAlignment="1">
      <alignment vertical="top" wrapText="1"/>
    </xf>
    <xf numFmtId="0" fontId="9" fillId="7" borderId="0" xfId="0" applyFont="1" applyFill="1" applyAlignment="1">
      <alignment horizontal="right" vertical="center" wrapText="1"/>
    </xf>
    <xf numFmtId="165" fontId="21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1" fillId="8" borderId="0" xfId="0" applyFont="1" applyFill="1" applyAlignment="1">
      <alignment vertical="center" wrapText="1"/>
    </xf>
    <xf numFmtId="0" fontId="23" fillId="0" borderId="0" xfId="0" applyFont="1" applyAlignment="1">
      <alignment vertical="center" wrapText="1"/>
    </xf>
    <xf numFmtId="165" fontId="24" fillId="0" borderId="0" xfId="0" applyNumberFormat="1" applyFont="1" applyAlignment="1">
      <alignment vertical="center" wrapText="1"/>
    </xf>
    <xf numFmtId="165" fontId="25" fillId="11" borderId="0" xfId="0" applyNumberFormat="1" applyFont="1" applyFill="1" applyAlignment="1">
      <alignment vertical="center" wrapText="1"/>
    </xf>
    <xf numFmtId="165" fontId="25" fillId="10" borderId="0" xfId="0" applyNumberFormat="1" applyFont="1" applyFill="1" applyAlignment="1">
      <alignment vertical="center" wrapText="1"/>
    </xf>
    <xf numFmtId="0" fontId="28" fillId="9" borderId="0" xfId="0" applyFont="1" applyFill="1" applyAlignment="1">
      <alignment vertical="center" wrapText="1"/>
    </xf>
    <xf numFmtId="0" fontId="27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9" fillId="12" borderId="0" xfId="0" applyFont="1" applyFill="1" applyAlignment="1">
      <alignment vertical="center" wrapText="1"/>
    </xf>
    <xf numFmtId="0" fontId="33" fillId="0" borderId="0" xfId="0" applyFont="1" applyAlignment="1">
      <alignment vertical="center" wrapText="1"/>
    </xf>
    <xf numFmtId="0" fontId="9" fillId="13" borderId="0" xfId="0" applyFont="1" applyFill="1" applyAlignment="1">
      <alignment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9" fillId="16" borderId="0" xfId="0" applyFont="1" applyFill="1" applyAlignment="1">
      <alignment vertical="center" wrapText="1"/>
    </xf>
    <xf numFmtId="0" fontId="0" fillId="19" borderId="0" xfId="0" applyFill="1" applyAlignment="1">
      <alignment horizontal="left" vertical="center" wrapText="1"/>
    </xf>
    <xf numFmtId="164" fontId="0" fillId="19" borderId="0" xfId="0" applyNumberFormat="1" applyFill="1" applyAlignment="1">
      <alignment horizontal="right" vertical="center" wrapText="1"/>
    </xf>
    <xf numFmtId="164" fontId="40" fillId="20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0" fontId="9" fillId="16" borderId="0" xfId="0" applyFont="1" applyFill="1" applyAlignment="1">
      <alignment horizontal="center" vertical="center" wrapText="1"/>
    </xf>
    <xf numFmtId="0" fontId="9" fillId="17" borderId="0" xfId="0" applyFont="1" applyFill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164" fontId="33" fillId="18" borderId="0" xfId="0" applyNumberFormat="1" applyFont="1" applyFill="1" applyAlignment="1">
      <alignment horizontal="center" vertical="center" wrapText="1"/>
    </xf>
    <xf numFmtId="0" fontId="36" fillId="0" borderId="0" xfId="0" applyFont="1"/>
    <xf numFmtId="0" fontId="36" fillId="0" borderId="0" xfId="0" applyFont="1" applyAlignment="1">
      <alignment vertical="top" wrapText="1"/>
    </xf>
    <xf numFmtId="164" fontId="37" fillId="0" borderId="0" xfId="0" applyNumberFormat="1" applyFont="1" applyAlignment="1">
      <alignment vertical="top" wrapText="1"/>
    </xf>
    <xf numFmtId="164" fontId="21" fillId="0" borderId="0" xfId="0" applyNumberFormat="1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11" fillId="14" borderId="0" xfId="0" applyFont="1" applyFill="1" applyAlignment="1">
      <alignment vertical="top" wrapText="1"/>
    </xf>
    <xf numFmtId="0" fontId="10" fillId="15" borderId="0" xfId="0" applyFont="1" applyFill="1" applyAlignment="1">
      <alignment vertical="top" wrapText="1"/>
    </xf>
    <xf numFmtId="0" fontId="11" fillId="15" borderId="0" xfId="0" applyFont="1" applyFill="1" applyAlignment="1">
      <alignment vertical="top" wrapText="1"/>
    </xf>
    <xf numFmtId="0" fontId="0" fillId="15" borderId="0" xfId="0" applyFill="1"/>
    <xf numFmtId="0" fontId="11" fillId="15" borderId="0" xfId="0" applyFont="1" applyFill="1" applyAlignment="1">
      <alignment vertical="center" wrapText="1"/>
    </xf>
    <xf numFmtId="0" fontId="36" fillId="15" borderId="0" xfId="0" applyFont="1" applyFill="1" applyAlignment="1">
      <alignment vertical="top" wrapText="1"/>
    </xf>
    <xf numFmtId="164" fontId="37" fillId="0" borderId="0" xfId="0" applyNumberFormat="1" applyFont="1"/>
    <xf numFmtId="165" fontId="15" fillId="15" borderId="0" xfId="0" applyNumberFormat="1" applyFont="1" applyFill="1"/>
    <xf numFmtId="164" fontId="13" fillId="15" borderId="0" xfId="0" applyNumberFormat="1" applyFont="1" applyFill="1" applyAlignment="1">
      <alignment vertical="top" wrapText="1"/>
    </xf>
    <xf numFmtId="0" fontId="46" fillId="0" borderId="0" xfId="0" applyFont="1" applyAlignment="1">
      <alignment vertical="top" wrapText="1"/>
    </xf>
    <xf numFmtId="0" fontId="46" fillId="22" borderId="0" xfId="0" applyFont="1" applyFill="1" applyAlignment="1">
      <alignment vertical="top" wrapText="1"/>
    </xf>
    <xf numFmtId="0" fontId="47" fillId="0" borderId="0" xfId="0" applyFont="1" applyAlignment="1">
      <alignment vertical="top" wrapText="1"/>
    </xf>
    <xf numFmtId="0" fontId="46" fillId="23" borderId="0" xfId="0" applyFont="1" applyFill="1" applyAlignment="1">
      <alignment vertical="top" wrapText="1"/>
    </xf>
    <xf numFmtId="0" fontId="47" fillId="23" borderId="0" xfId="0" applyFont="1" applyFill="1" applyAlignment="1">
      <alignment vertical="top" wrapText="1"/>
    </xf>
    <xf numFmtId="165" fontId="48" fillId="24" borderId="0" xfId="0" applyNumberFormat="1" applyFont="1" applyFill="1" applyAlignment="1">
      <alignment vertical="top" wrapText="1"/>
    </xf>
    <xf numFmtId="0" fontId="49" fillId="25" borderId="0" xfId="0" applyFont="1" applyFill="1" applyAlignment="1">
      <alignment vertical="center" wrapText="1"/>
    </xf>
    <xf numFmtId="166" fontId="49" fillId="25" borderId="0" xfId="0" applyNumberFormat="1" applyFont="1" applyFill="1" applyAlignment="1">
      <alignment vertical="center" wrapText="1"/>
    </xf>
    <xf numFmtId="0" fontId="50" fillId="0" borderId="0" xfId="0" applyFont="1" applyAlignment="1">
      <alignment vertical="center" wrapText="1"/>
    </xf>
    <xf numFmtId="0" fontId="44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9" fillId="27" borderId="0" xfId="0" applyFont="1" applyFill="1" applyAlignment="1">
      <alignment vertical="center" wrapText="1"/>
    </xf>
    <xf numFmtId="0" fontId="56" fillId="0" borderId="0" xfId="0" applyFont="1" applyAlignment="1">
      <alignment vertical="center" wrapText="1"/>
    </xf>
    <xf numFmtId="167" fontId="56" fillId="0" borderId="0" xfId="0" applyNumberFormat="1" applyFont="1" applyAlignment="1">
      <alignment vertical="center" wrapText="1"/>
    </xf>
    <xf numFmtId="167" fontId="57" fillId="0" borderId="0" xfId="0" applyNumberFormat="1" applyFont="1" applyAlignment="1">
      <alignment vertical="center" wrapText="1"/>
    </xf>
    <xf numFmtId="0" fontId="56" fillId="33" borderId="0" xfId="0" applyFont="1" applyFill="1" applyAlignment="1">
      <alignment vertical="center" wrapText="1"/>
    </xf>
    <xf numFmtId="168" fontId="56" fillId="33" borderId="0" xfId="0" applyNumberFormat="1" applyFont="1" applyFill="1" applyAlignment="1">
      <alignment vertical="center" wrapText="1"/>
    </xf>
    <xf numFmtId="168" fontId="57" fillId="33" borderId="0" xfId="0" applyNumberFormat="1" applyFont="1" applyFill="1" applyAlignment="1">
      <alignment vertical="center" wrapText="1"/>
    </xf>
    <xf numFmtId="0" fontId="58" fillId="0" borderId="0" xfId="0" applyFont="1"/>
    <xf numFmtId="169" fontId="0" fillId="0" borderId="0" xfId="0" applyNumberFormat="1"/>
    <xf numFmtId="0" fontId="53" fillId="0" borderId="0" xfId="0" applyFont="1" applyAlignment="1">
      <alignment vertical="top" wrapText="1"/>
    </xf>
    <xf numFmtId="0" fontId="54" fillId="28" borderId="0" xfId="0" applyFont="1" applyFill="1" applyAlignment="1">
      <alignment vertical="top" wrapText="1"/>
    </xf>
    <xf numFmtId="164" fontId="53" fillId="0" borderId="0" xfId="0" applyNumberFormat="1" applyFont="1" applyAlignment="1">
      <alignment vertical="top" wrapText="1"/>
    </xf>
    <xf numFmtId="0" fontId="53" fillId="29" borderId="0" xfId="0" applyFont="1" applyFill="1" applyAlignment="1">
      <alignment vertical="top" wrapText="1"/>
    </xf>
    <xf numFmtId="0" fontId="55" fillId="0" borderId="0" xfId="0" applyFont="1" applyAlignment="1">
      <alignment vertical="top" wrapText="1"/>
    </xf>
    <xf numFmtId="0" fontId="53" fillId="30" borderId="0" xfId="0" applyFont="1" applyFill="1" applyAlignment="1">
      <alignment vertical="top" wrapText="1"/>
    </xf>
    <xf numFmtId="0" fontId="54" fillId="31" borderId="0" xfId="0" applyFont="1" applyFill="1" applyAlignment="1">
      <alignment vertical="top" wrapText="1"/>
    </xf>
    <xf numFmtId="0" fontId="54" fillId="32" borderId="0" xfId="0" applyFont="1" applyFill="1" applyAlignment="1">
      <alignment vertical="top" wrapText="1"/>
    </xf>
    <xf numFmtId="167" fontId="53" fillId="0" borderId="0" xfId="0" applyNumberFormat="1" applyFont="1" applyAlignment="1">
      <alignment vertical="top" wrapText="1"/>
    </xf>
    <xf numFmtId="0" fontId="53" fillId="31" borderId="0" xfId="0" applyFont="1" applyFill="1" applyAlignment="1">
      <alignment vertical="top" wrapText="1"/>
    </xf>
    <xf numFmtId="168" fontId="53" fillId="0" borderId="0" xfId="0" applyNumberFormat="1" applyFont="1" applyAlignment="1">
      <alignment vertical="top" wrapText="1"/>
    </xf>
    <xf numFmtId="0" fontId="53" fillId="32" borderId="0" xfId="0" applyFont="1" applyFill="1" applyAlignment="1">
      <alignment vertical="top" wrapText="1"/>
    </xf>
    <xf numFmtId="0" fontId="60" fillId="0" borderId="0" xfId="0" applyFont="1" applyAlignment="1">
      <alignment vertical="top" wrapText="1"/>
    </xf>
    <xf numFmtId="0" fontId="61" fillId="0" borderId="0" xfId="0" applyFont="1" applyAlignment="1">
      <alignment vertical="top" wrapText="1"/>
    </xf>
    <xf numFmtId="0" fontId="28" fillId="34" borderId="0" xfId="0" applyFont="1" applyFill="1" applyAlignment="1">
      <alignment vertical="center" wrapText="1"/>
    </xf>
    <xf numFmtId="0" fontId="64" fillId="0" borderId="0" xfId="0" applyFont="1" applyAlignment="1">
      <alignment vertical="top" wrapText="1"/>
    </xf>
    <xf numFmtId="0" fontId="75" fillId="0" borderId="0" xfId="0" applyFont="1" applyAlignment="1">
      <alignment wrapText="1"/>
    </xf>
    <xf numFmtId="0" fontId="72" fillId="34" borderId="0" xfId="0" applyFont="1" applyFill="1" applyAlignment="1">
      <alignment vertical="center" wrapText="1"/>
    </xf>
    <xf numFmtId="0" fontId="72" fillId="34" borderId="0" xfId="0" applyFont="1" applyFill="1" applyAlignment="1">
      <alignment wrapText="1"/>
    </xf>
    <xf numFmtId="0" fontId="64" fillId="43" borderId="0" xfId="0" applyFont="1" applyFill="1" applyAlignment="1">
      <alignment vertical="top" wrapText="1"/>
    </xf>
    <xf numFmtId="0" fontId="9" fillId="34" borderId="0" xfId="0" applyFont="1" applyFill="1" applyAlignment="1">
      <alignment vertical="center" wrapText="1"/>
    </xf>
    <xf numFmtId="0" fontId="64" fillId="36" borderId="0" xfId="0" applyFont="1" applyFill="1" applyAlignment="1">
      <alignment vertical="top" wrapText="1"/>
    </xf>
    <xf numFmtId="0" fontId="66" fillId="37" borderId="0" xfId="0" applyFont="1" applyFill="1" applyAlignment="1">
      <alignment vertical="top" wrapText="1"/>
    </xf>
    <xf numFmtId="0" fontId="67" fillId="38" borderId="0" xfId="0" applyFont="1" applyFill="1" applyAlignment="1">
      <alignment vertical="top" wrapText="1"/>
    </xf>
    <xf numFmtId="0" fontId="65" fillId="36" borderId="0" xfId="0" applyFont="1" applyFill="1" applyAlignment="1">
      <alignment vertical="top" wrapText="1"/>
    </xf>
    <xf numFmtId="0" fontId="68" fillId="39" borderId="0" xfId="0" applyFont="1" applyFill="1" applyAlignment="1">
      <alignment vertical="top" wrapText="1"/>
    </xf>
    <xf numFmtId="0" fontId="65" fillId="0" borderId="0" xfId="0" applyFont="1" applyAlignment="1">
      <alignment vertical="top" wrapText="1"/>
    </xf>
    <xf numFmtId="0" fontId="69" fillId="40" borderId="0" xfId="0" applyFont="1" applyFill="1" applyAlignment="1">
      <alignment vertical="top" wrapText="1"/>
    </xf>
    <xf numFmtId="165" fontId="64" fillId="36" borderId="0" xfId="0" applyNumberFormat="1" applyFont="1" applyFill="1" applyAlignment="1">
      <alignment vertical="top" wrapText="1"/>
    </xf>
    <xf numFmtId="165" fontId="64" fillId="0" borderId="0" xfId="0" applyNumberFormat="1" applyFont="1" applyAlignment="1">
      <alignment vertical="top" wrapText="1"/>
    </xf>
    <xf numFmtId="0" fontId="70" fillId="41" borderId="0" xfId="0" applyFont="1" applyFill="1" applyAlignment="1">
      <alignment vertical="top" wrapText="1"/>
    </xf>
    <xf numFmtId="0" fontId="71" fillId="42" borderId="0" xfId="0" applyFont="1" applyFill="1" applyAlignment="1">
      <alignment vertical="top" wrapText="1"/>
    </xf>
    <xf numFmtId="0" fontId="73" fillId="43" borderId="0" xfId="0" applyFont="1" applyFill="1" applyAlignment="1">
      <alignment vertical="center" wrapText="1"/>
    </xf>
    <xf numFmtId="0" fontId="74" fillId="44" borderId="0" xfId="0" applyFont="1" applyFill="1" applyAlignment="1">
      <alignment vertical="center" wrapText="1"/>
    </xf>
    <xf numFmtId="0" fontId="74" fillId="43" borderId="0" xfId="0" applyFont="1" applyFill="1" applyAlignment="1">
      <alignment vertical="center" wrapText="1"/>
    </xf>
    <xf numFmtId="0" fontId="73" fillId="0" borderId="0" xfId="0" applyFont="1" applyAlignment="1">
      <alignment vertical="center" wrapText="1"/>
    </xf>
    <xf numFmtId="0" fontId="74" fillId="0" borderId="0" xfId="0" applyFont="1" applyAlignment="1">
      <alignment vertical="center" wrapText="1"/>
    </xf>
    <xf numFmtId="0" fontId="79" fillId="49" borderId="0" xfId="0" applyFont="1" applyFill="1" applyAlignment="1">
      <alignment vertical="center" wrapText="1"/>
    </xf>
    <xf numFmtId="0" fontId="9" fillId="48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50" borderId="0" xfId="0" applyFill="1" applyAlignment="1">
      <alignment vertical="top" wrapText="1"/>
    </xf>
    <xf numFmtId="0" fontId="76" fillId="0" borderId="0" xfId="0" applyFont="1" applyAlignment="1">
      <alignment vertical="top" wrapText="1"/>
    </xf>
    <xf numFmtId="0" fontId="0" fillId="45" borderId="0" xfId="0" applyFill="1" applyAlignment="1">
      <alignment vertical="top" wrapText="1"/>
    </xf>
    <xf numFmtId="0" fontId="77" fillId="0" borderId="0" xfId="0" applyFont="1" applyAlignment="1">
      <alignment vertical="top" wrapText="1"/>
    </xf>
    <xf numFmtId="0" fontId="80" fillId="0" borderId="0" xfId="0" applyFont="1" applyAlignment="1">
      <alignment vertical="top" wrapText="1"/>
    </xf>
    <xf numFmtId="0" fontId="0" fillId="46" borderId="0" xfId="0" applyFill="1" applyAlignment="1">
      <alignment vertical="top" wrapText="1"/>
    </xf>
    <xf numFmtId="0" fontId="0" fillId="47" borderId="0" xfId="0" applyFill="1" applyAlignment="1">
      <alignment vertical="top" wrapText="1"/>
    </xf>
    <xf numFmtId="0" fontId="82" fillId="53" borderId="0" xfId="0" applyFont="1" applyFill="1" applyAlignment="1">
      <alignment vertical="center" wrapText="1"/>
    </xf>
    <xf numFmtId="0" fontId="9" fillId="55" borderId="0" xfId="0" applyFont="1" applyFill="1" applyAlignment="1">
      <alignment vertical="center" wrapText="1"/>
    </xf>
    <xf numFmtId="0" fontId="0" fillId="51" borderId="0" xfId="0" applyFill="1" applyAlignment="1">
      <alignment vertical="top" wrapText="1"/>
    </xf>
    <xf numFmtId="0" fontId="81" fillId="0" borderId="0" xfId="0" applyFont="1" applyAlignment="1">
      <alignment vertical="top" wrapText="1"/>
    </xf>
    <xf numFmtId="0" fontId="0" fillId="52" borderId="0" xfId="0" applyFill="1" applyAlignment="1">
      <alignment vertical="top" wrapText="1"/>
    </xf>
    <xf numFmtId="0" fontId="0" fillId="53" borderId="0" xfId="0" applyFill="1" applyAlignment="1">
      <alignment vertical="top" wrapText="1"/>
    </xf>
    <xf numFmtId="0" fontId="0" fillId="54" borderId="0" xfId="0" applyFill="1" applyAlignment="1">
      <alignment vertical="top" wrapText="1"/>
    </xf>
    <xf numFmtId="0" fontId="9" fillId="59" borderId="0" xfId="0" applyFont="1" applyFill="1" applyAlignment="1">
      <alignment vertical="center" wrapText="1"/>
    </xf>
    <xf numFmtId="0" fontId="86" fillId="0" borderId="0" xfId="0" applyFont="1" applyAlignment="1">
      <alignment vertical="top" wrapText="1"/>
    </xf>
    <xf numFmtId="165" fontId="86" fillId="0" borderId="0" xfId="0" applyNumberFormat="1" applyFont="1" applyAlignment="1">
      <alignment vertical="top" wrapText="1"/>
    </xf>
    <xf numFmtId="0" fontId="87" fillId="0" borderId="0" xfId="0" applyFont="1" applyAlignment="1">
      <alignment vertical="top" wrapText="1"/>
    </xf>
    <xf numFmtId="0" fontId="86" fillId="56" borderId="0" xfId="0" applyFont="1" applyFill="1" applyAlignment="1">
      <alignment vertical="top" wrapText="1"/>
    </xf>
    <xf numFmtId="0" fontId="86" fillId="57" borderId="0" xfId="0" applyFont="1" applyFill="1" applyAlignment="1">
      <alignment vertical="top" wrapText="1"/>
    </xf>
    <xf numFmtId="0" fontId="86" fillId="58" borderId="0" xfId="0" applyFont="1" applyFill="1" applyAlignment="1">
      <alignment vertical="top" wrapText="1"/>
    </xf>
    <xf numFmtId="0" fontId="9" fillId="60" borderId="0" xfId="0" applyFont="1" applyFill="1" applyAlignment="1">
      <alignment vertical="center" wrapText="1"/>
    </xf>
    <xf numFmtId="0" fontId="89" fillId="0" borderId="0" xfId="0" applyFont="1" applyAlignment="1">
      <alignment vertical="top" wrapText="1"/>
    </xf>
    <xf numFmtId="164" fontId="89" fillId="61" borderId="0" xfId="0" applyNumberFormat="1" applyFont="1" applyFill="1" applyAlignment="1">
      <alignment vertical="top" wrapText="1"/>
    </xf>
    <xf numFmtId="164" fontId="91" fillId="0" borderId="0" xfId="0" applyNumberFormat="1" applyFont="1" applyAlignment="1">
      <alignment vertical="top" wrapText="1"/>
    </xf>
    <xf numFmtId="0" fontId="89" fillId="61" borderId="0" xfId="0" applyFont="1" applyFill="1" applyAlignment="1">
      <alignment vertical="top" wrapText="1"/>
    </xf>
    <xf numFmtId="0" fontId="89" fillId="63" borderId="0" xfId="0" applyFont="1" applyFill="1" applyAlignment="1">
      <alignment vertical="top" wrapText="1"/>
    </xf>
    <xf numFmtId="164" fontId="89" fillId="63" borderId="0" xfId="0" applyNumberFormat="1" applyFont="1" applyFill="1" applyAlignment="1">
      <alignment vertical="top" wrapText="1"/>
    </xf>
    <xf numFmtId="164" fontId="91" fillId="63" borderId="0" xfId="0" applyNumberFormat="1" applyFont="1" applyFill="1" applyAlignment="1">
      <alignment vertical="top" wrapText="1"/>
    </xf>
    <xf numFmtId="0" fontId="89" fillId="62" borderId="0" xfId="0" applyFont="1" applyFill="1" applyAlignment="1">
      <alignment vertical="top" wrapText="1"/>
    </xf>
    <xf numFmtId="0" fontId="90" fillId="0" borderId="0" xfId="0" applyFont="1" applyAlignment="1">
      <alignment vertical="top" wrapText="1"/>
    </xf>
    <xf numFmtId="0" fontId="90" fillId="63" borderId="0" xfId="0" applyFont="1" applyFill="1" applyAlignment="1">
      <alignment vertical="top" wrapText="1"/>
    </xf>
    <xf numFmtId="164" fontId="91" fillId="61" borderId="0" xfId="0" applyNumberFormat="1" applyFont="1" applyFill="1" applyAlignment="1">
      <alignment vertical="top" wrapText="1"/>
    </xf>
    <xf numFmtId="0" fontId="89" fillId="64" borderId="0" xfId="0" applyFont="1" applyFill="1" applyAlignment="1">
      <alignment vertical="top" wrapText="1"/>
    </xf>
    <xf numFmtId="0" fontId="90" fillId="61" borderId="0" xfId="0" applyFont="1" applyFill="1" applyAlignment="1">
      <alignment vertical="top" wrapText="1"/>
    </xf>
    <xf numFmtId="0" fontId="89" fillId="65" borderId="0" xfId="0" applyFont="1" applyFill="1" applyAlignment="1">
      <alignment vertical="top" wrapText="1"/>
    </xf>
    <xf numFmtId="164" fontId="89" fillId="0" borderId="0" xfId="0" applyNumberFormat="1" applyFont="1" applyAlignment="1">
      <alignment vertical="top" wrapText="1"/>
    </xf>
    <xf numFmtId="0" fontId="9" fillId="67" borderId="0" xfId="0" applyFont="1" applyFill="1" applyAlignment="1">
      <alignment vertical="center" wrapText="1"/>
    </xf>
    <xf numFmtId="0" fontId="93" fillId="0" borderId="0" xfId="0" applyFont="1" applyAlignment="1">
      <alignment vertical="top" wrapText="1"/>
    </xf>
    <xf numFmtId="0" fontId="94" fillId="0" borderId="0" xfId="0" applyFont="1" applyAlignment="1">
      <alignment vertical="top" wrapText="1"/>
    </xf>
    <xf numFmtId="0" fontId="93" fillId="68" borderId="0" xfId="0" applyFont="1" applyFill="1" applyAlignment="1">
      <alignment vertical="top" wrapText="1"/>
    </xf>
    <xf numFmtId="0" fontId="94" fillId="68" borderId="0" xfId="0" applyFont="1" applyFill="1" applyAlignment="1">
      <alignment vertical="top" wrapText="1"/>
    </xf>
    <xf numFmtId="169" fontId="93" fillId="68" borderId="0" xfId="0" applyNumberFormat="1" applyFont="1" applyFill="1" applyAlignment="1">
      <alignment vertical="top" wrapText="1"/>
    </xf>
    <xf numFmtId="0" fontId="88" fillId="0" borderId="0" xfId="0" applyFont="1" applyAlignment="1">
      <alignment wrapText="1"/>
    </xf>
    <xf numFmtId="0" fontId="0" fillId="0" borderId="0" xfId="0"/>
    <xf numFmtId="0" fontId="84" fillId="60" borderId="0" xfId="0" applyFont="1" applyFill="1" applyAlignment="1">
      <alignment vertical="center"/>
    </xf>
    <xf numFmtId="0" fontId="85" fillId="0" borderId="0" xfId="0" applyFont="1"/>
    <xf numFmtId="0" fontId="84" fillId="59" borderId="0" xfId="0" applyFont="1" applyFill="1" applyAlignment="1">
      <alignment vertical="center"/>
    </xf>
    <xf numFmtId="0" fontId="82" fillId="53" borderId="0" xfId="0" applyFont="1" applyFill="1" applyAlignment="1">
      <alignment vertical="center" wrapText="1"/>
    </xf>
    <xf numFmtId="0" fontId="19" fillId="55" borderId="0" xfId="0" applyFont="1" applyFill="1"/>
    <xf numFmtId="0" fontId="83" fillId="52" borderId="0" xfId="0" applyFont="1" applyFill="1"/>
    <xf numFmtId="0" fontId="78" fillId="48" borderId="0" xfId="0" applyFont="1" applyFill="1" applyAlignment="1">
      <alignment vertical="center" wrapText="1"/>
    </xf>
    <xf numFmtId="0" fontId="79" fillId="49" borderId="0" xfId="0" applyFont="1" applyFill="1" applyAlignment="1">
      <alignment vertical="center" wrapText="1"/>
    </xf>
    <xf numFmtId="0" fontId="59" fillId="0" borderId="0" xfId="0" applyFont="1" applyAlignment="1">
      <alignment vertical="center" wrapText="1"/>
    </xf>
    <xf numFmtId="0" fontId="52" fillId="0" borderId="0" xfId="0" applyFont="1" applyAlignment="1">
      <alignment vertical="center" wrapText="1"/>
    </xf>
    <xf numFmtId="0" fontId="38" fillId="27" borderId="0" xfId="0" applyFont="1" applyFill="1" applyAlignment="1">
      <alignment vertical="center"/>
    </xf>
    <xf numFmtId="0" fontId="39" fillId="0" borderId="0" xfId="0" applyFont="1"/>
    <xf numFmtId="0" fontId="41" fillId="21" borderId="0" xfId="0" applyFont="1" applyFill="1"/>
    <xf numFmtId="0" fontId="38" fillId="16" borderId="0" xfId="0" applyFont="1" applyFill="1" applyAlignment="1">
      <alignment vertical="center"/>
    </xf>
    <xf numFmtId="0" fontId="43" fillId="0" borderId="0" xfId="0" applyFont="1"/>
    <xf numFmtId="0" fontId="42" fillId="0" borderId="0" xfId="0" applyFont="1"/>
    <xf numFmtId="0" fontId="19" fillId="16" borderId="0" xfId="0" applyFont="1" applyFill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8" borderId="0" xfId="0" applyFont="1" applyFill="1" applyAlignment="1">
      <alignment vertical="center" wrapText="1"/>
    </xf>
    <xf numFmtId="0" fontId="51" fillId="26" borderId="0" xfId="0" applyFont="1" applyFill="1" applyAlignment="1">
      <alignment vertical="center" wrapText="1"/>
    </xf>
    <xf numFmtId="0" fontId="30" fillId="10" borderId="0" xfId="0" applyFont="1" applyFill="1" applyAlignment="1">
      <alignment wrapText="1"/>
    </xf>
    <xf numFmtId="0" fontId="27" fillId="10" borderId="0" xfId="0" applyFont="1" applyFill="1" applyAlignment="1">
      <alignment vertical="center" wrapText="1"/>
    </xf>
    <xf numFmtId="0" fontId="23" fillId="10" borderId="0" xfId="0" applyFont="1" applyFill="1"/>
    <xf numFmtId="0" fontId="22" fillId="9" borderId="0" xfId="0" applyFont="1" applyFill="1"/>
    <xf numFmtId="0" fontId="26" fillId="10" borderId="0" xfId="0" applyFont="1" applyFill="1" applyAlignment="1">
      <alignment vertical="center" wrapText="1"/>
    </xf>
    <xf numFmtId="0" fontId="0" fillId="10" borderId="0" xfId="0" applyFill="1" applyAlignment="1">
      <alignment wrapText="1"/>
    </xf>
    <xf numFmtId="0" fontId="21" fillId="0" borderId="0" xfId="0" applyFont="1" applyAlignment="1">
      <alignment vertical="center" wrapText="1"/>
    </xf>
    <xf numFmtId="0" fontId="19" fillId="7" borderId="0" xfId="0" applyFont="1" applyFill="1" applyAlignment="1">
      <alignment vertical="center" wrapText="1"/>
    </xf>
    <xf numFmtId="0" fontId="20" fillId="8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62" fillId="34" borderId="0" xfId="0" applyFont="1" applyFill="1" applyAlignment="1">
      <alignment vertical="center"/>
    </xf>
    <xf numFmtId="0" fontId="63" fillId="35" borderId="0" xfId="0" applyFont="1" applyFill="1" applyAlignment="1">
      <alignment vertical="center"/>
    </xf>
    <xf numFmtId="0" fontId="84" fillId="66" borderId="0" xfId="0" applyFont="1" applyFill="1"/>
    <xf numFmtId="0" fontId="9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elementsgreen.com/news/elements-green-and-envision-energy-partner-on-1600mwh-stadorf-bess-scaling-future-energy-systems-in-germany/" TargetMode="External"/><Relationship Id="rId21" Type="http://schemas.openxmlformats.org/officeDocument/2006/relationships/hyperlink" Target="https://new.diehl.com/metall/de/info-center/presse/grossinvestition-ezee-factory-am-standort-roethenbach-naechste-meilensteine-fuer-die-produktion-der-zukunft-erreicht" TargetMode="External"/><Relationship Id="rId42" Type="http://schemas.openxmlformats.org/officeDocument/2006/relationships/hyperlink" Target="https://www.infineon.com/de/press-release/2024/infxx202405-109" TargetMode="External"/><Relationship Id="rId47" Type="http://schemas.openxmlformats.org/officeDocument/2006/relationships/hyperlink" Target="https://group.mercedes-benz.com/unternehmen/produktion/produktionsnetzwerk/produktionsstart-gla-rastatt.html" TargetMode="External"/><Relationship Id="rId63" Type="http://schemas.openxmlformats.org/officeDocument/2006/relationships/hyperlink" Target="https://www.siemens-energy.com/de/de/home/press-releases/siemens-energy-invests--220-million.html" TargetMode="External"/><Relationship Id="rId68" Type="http://schemas.openxmlformats.org/officeDocument/2006/relationships/hyperlink" Target="https://www.siemens-healthineers.com/deu/press/releases/pr-20190131006shs.html" TargetMode="External"/><Relationship Id="rId16" Type="http://schemas.openxmlformats.org/officeDocument/2006/relationships/hyperlink" Target="https://www.cylib.de/post/made-in-germany-battery-recycler-cylib-to-scale-strategic-critical-raw-material-production-for-europe" TargetMode="External"/><Relationship Id="rId11" Type="http://schemas.openxmlformats.org/officeDocument/2006/relationships/hyperlink" Target="https://www.press.bmwgroup.com/deutschland/article/detail/T0461032DE?language=de" TargetMode="External"/><Relationship Id="rId32" Type="http://schemas.openxmlformats.org/officeDocument/2006/relationships/hyperlink" Target="https://www.hna.de/lokales/witzenhausen/hessisch-lichtenau-ort62262/hessisch-lichtenau-fiege-investiert-millionen-in-neues-logistikzentrum-in-94049079.html" TargetMode="External"/><Relationship Id="rId37" Type="http://schemas.openxmlformats.org/officeDocument/2006/relationships/hyperlink" Target="https://blog.google/intl/de-de/unternehmen/engagement/google-investiert-milliarden-in-deutschlands-digitale-zukunft/" TargetMode="External"/><Relationship Id="rId53" Type="http://schemas.openxmlformats.org/officeDocument/2006/relationships/hyperlink" Target="https://www.roche.de/presse/news/roche-eroeffnet-neues-hightech-innovationszentrum-fuer-300-millionen-euro-in-bayern" TargetMode="External"/><Relationship Id="rId58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Relationship Id="rId74" Type="http://schemas.openxmlformats.org/officeDocument/2006/relationships/hyperlink" Target="https://www.tennet-ir.eu/de/news/tennet-germany-setzt-wachstumskurs-im-ersten-halbjahr-2026-fort/8b65769d-1d2b-46e6-a211-3cb0c60578d0" TargetMode="External"/><Relationship Id="rId79" Type="http://schemas.openxmlformats.org/officeDocument/2006/relationships/hyperlink" Target="https://www.investegate.co.uk/index.php/announcement/rns/vodafone-group--vod/vodafone-group-h1-fy26-results/9224986" TargetMode="External"/><Relationship Id="rId5" Type="http://schemas.openxmlformats.org/officeDocument/2006/relationships/hyperlink" Target="https://www.amprion.net/Presse/Presse-Detailseite_67968.html" TargetMode="External"/><Relationship Id="rId61" Type="http://schemas.openxmlformats.org/officeDocument/2006/relationships/hyperlink" Target="https://press.siemens.com/global/de/" TargetMode="External"/><Relationship Id="rId19" Type="http://schemas.openxmlformats.org/officeDocument/2006/relationships/hyperlink" Target="https://www.telekom.com/en/newsroom/latest-updates/media-information/2025/6/ai-turbo-for-gigafactories" TargetMode="External"/><Relationship Id="rId14" Type="http://schemas.openxmlformats.org/officeDocument/2006/relationships/hyperlink" Target="https://www.lobbyregister.bundestag.de/media/85/e2/722545/Jahresabschluss-Condor-24_25.pdf" TargetMode="External"/><Relationship Id="rId22" Type="http://schemas.openxmlformats.org/officeDocument/2006/relationships/hyperlink" Target="https://financialfilings.com/filings/eon-se/annual-report-esef/2026/69033294/" TargetMode="External"/><Relationship Id="rId27" Type="http://schemas.openxmlformats.org/officeDocument/2006/relationships/hyperlink" Target="https://www.essity.de/presse/pressemitteilungen/2025/dampfspeicher/" TargetMode="External"/><Relationship Id="rId30" Type="http://schemas.openxmlformats.org/officeDocument/2006/relationships/hyperlink" Target="https://www.fiege.com/de/newsroom/fiege-errichtet-neues-logistikzentrum-hamminkeln" TargetMode="External"/><Relationship Id="rId35" Type="http://schemas.openxmlformats.org/officeDocument/2006/relationships/hyperlink" Target="https://blog.google/intl/de-de/unternehmen/engagement/google-investiert-in-deutschlands-digitale-zukunft/" TargetMode="External"/><Relationship Id="rId43" Type="http://schemas.openxmlformats.org/officeDocument/2006/relationships/hyperlink" Target="https://www.infineon.com/press-release/2025/INFXX202505-100" TargetMode="External"/><Relationship Id="rId48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56" Type="http://schemas.openxmlformats.org/officeDocument/2006/relationships/hyperlink" Target="https://www.samson.de/de/unternehmen/" TargetMode="External"/><Relationship Id="rId64" Type="http://schemas.openxmlformats.org/officeDocument/2006/relationships/hyperlink" Target="https://www.siemens-healthineers.com/deu/press/releases/kemnath" TargetMode="External"/><Relationship Id="rId69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77" Type="http://schemas.openxmlformats.org/officeDocument/2006/relationships/hyperlink" Target="https://unternehmen.1und1.de/corporate-news/2026/1-1-mit-halbjahreszahlen-prognose-2026-bestaetigt" TargetMode="External"/><Relationship Id="rId8" Type="http://schemas.openxmlformats.org/officeDocument/2006/relationships/hyperlink" Target="https://reports.bayer.com/geschaeftsbericht-2025/de/wirtschaftsbericht/ertrags-finanz-und-vermoegenslage/finanz-und-vermoegenslage.html" TargetMode="External"/><Relationship Id="rId51" Type="http://schemas.openxmlformats.org/officeDocument/2006/relationships/hyperlink" Target="https://www.renk.com/de/newsroom/news/press-releases/2026/renk-group-engagiert-sich-fuer-eine-sichere-zukunft-und-einen-starken-wirtschaftsstandort-deutschland" TargetMode="External"/><Relationship Id="rId72" Type="http://schemas.openxmlformats.org/officeDocument/2006/relationships/hyperlink" Target="https://www.symrise.com/newsroom/article/symrise-breaks-ground-on-the-second-phase-of-construction-for-its-logistics-center-in-holzminden/" TargetMode="External"/><Relationship Id="rId80" Type="http://schemas.openxmlformats.org/officeDocument/2006/relationships/vmlDrawing" Target="../drawings/vmlDrawing1.vml"/><Relationship Id="rId3" Type="http://schemas.openxmlformats.org/officeDocument/2006/relationships/hyperlink" Target="https://press.aboutamazon.com/de/arbeitsplaetze-und-investitionen/2024/5/aws-plant-langfristige-investitionen-in-hoehe-von-7-8-milliarden-euro-in-die-aws-european-sovereign-cloud-in-brandenburg" TargetMode="External"/><Relationship Id="rId12" Type="http://schemas.openxmlformats.org/officeDocument/2006/relationships/hyperlink" Target="https://www.cocacolaep.com/de/stories/halle-dosenlinie-im-aufbau/" TargetMode="External"/><Relationship Id="rId17" Type="http://schemas.openxmlformats.org/officeDocument/2006/relationships/hyperlink" Target="https://www.daiichi-sankyo.de/presse/presseinformationen/news-details/daiichi-sankyo-investiert-ca-eine-milliarde-euro-in-deutschland-standort-pfaffenhofen-bayern-wird-zu-internationalem-innovationszentrum-ausgebaut/" TargetMode="External"/><Relationship Id="rId25" Type="http://schemas.openxmlformats.org/officeDocument/2006/relationships/hyperlink" Target="https://elementsgreen.com/news/elements-green-sets-out-battery-storage-plans-for-germany/" TargetMode="External"/><Relationship Id="rId33" Type="http://schemas.openxmlformats.org/officeDocument/2006/relationships/hyperlink" Target="https://gf.com/de/news-and-events/news/globalfoundries-plans-billion-euro-investment-to-expand-chip-manufacturing-in-germany/" TargetMode="External"/><Relationship Id="rId38" Type="http://schemas.openxmlformats.org/officeDocument/2006/relationships/hyperlink" Target="https://www.henkel.de/presse-und-medien/presseinformationen-und-pressemappen/2024-05-29-henkel-erweitert-hochregallager-in-duesseldorf-1962396" TargetMode="External"/><Relationship Id="rId46" Type="http://schemas.openxmlformats.org/officeDocument/2006/relationships/hyperlink" Target="https://newsroom.knorr-bremse.com/en/knorr-bremses-largest-european-truck-plant-to-be-expanded/" TargetMode="External"/><Relationship Id="rId59" Type="http://schemas.openxmlformats.org/officeDocument/2006/relationships/hyperlink" Target="https://press.siemens.com/global/de/pressemitteilung/siemens-errichtet-digitale-zukunftsfabrik-amberg" TargetMode="External"/><Relationship Id="rId67" Type="http://schemas.openxmlformats.org/officeDocument/2006/relationships/hyperlink" Target="https://www.siemens-healthineers.com/deu/press/releases/sensorfab" TargetMode="External"/><Relationship Id="rId20" Type="http://schemas.openxmlformats.org/officeDocument/2006/relationships/hyperlink" Target="https://www.telekom.com/de/newsroom/aktuelles/medieninformationen/2025/11/fuer-ein-souveraenes-deutschland" TargetMode="External"/><Relationship Id="rId41" Type="http://schemas.openxmlformats.org/officeDocument/2006/relationships/hyperlink" Target="https://www.herrenknecht.com/de/newsroom/pressemitteilungdetail/herrenknecht-investiert-in-zukunft-neues-gebaeude-fuer-forschung-und-entwicklung/" TargetMode="External"/><Relationship Id="rId54" Type="http://schemas.openxmlformats.org/officeDocument/2006/relationships/hyperlink" Target="https://www.roche.de/presse/news/roche-stellt-bei-der-stadt-penzberg-bauantrag-fuer-neues-diagnostik-produktionszentrum" TargetMode="External"/><Relationship Id="rId62" Type="http://schemas.openxmlformats.org/officeDocument/2006/relationships/hyperlink" Target="https://www.siemens-energy.com/de/de/home/press-releases/siemens-energy-invests--220-million.html" TargetMode="External"/><Relationship Id="rId70" Type="http://schemas.openxmlformats.org/officeDocument/2006/relationships/hyperlink" Target="https://www.media.stellantis.com/de-de/corporate/press/naechste-opel-astra-generation-wird-in-ruesselsheim-entworfen-entwickelt-und-gebaut-08062026" TargetMode="External"/><Relationship Id="rId75" Type="http://schemas.openxmlformats.org/officeDocument/2006/relationships/hyperlink" Target="https://www.trlyr.com/insights/terralayr-reaches-financial-close-on-a-60-million-bess-portfolio-financing/" TargetMode="Externa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6" Type="http://schemas.openxmlformats.org/officeDocument/2006/relationships/hyperlink" Target="https://www.basf.com/dam/jcr%3A7c27643c-f03b-4430-b464-b1e21a6cf1b5/basf/www/global/documents/en/news-and-media/news-releases/2025/04/P091e_EGSAExpansionLU.pdf" TargetMode="External"/><Relationship Id="rId15" Type="http://schemas.openxmlformats.org/officeDocument/2006/relationships/hyperlink" Target="https://www.covestro.com/press/de/covestro-startet-bisher-groesstes-energieeffizienz-projekt/" TargetMode="External"/><Relationship Id="rId23" Type="http://schemas.openxmlformats.org/officeDocument/2006/relationships/hyperlink" Target="https://www.presseportal.de/pm/108695/6076898" TargetMode="External"/><Relationship Id="rId28" Type="http://schemas.openxmlformats.org/officeDocument/2006/relationships/hyperlink" Target="https://www.ewe.com/de/media-center/pressemitteilungen/2026/05/ewe-vergibt-groauftrag-an-bilfinger-ewe-ag" TargetMode="External"/><Relationship Id="rId36" Type="http://schemas.openxmlformats.org/officeDocument/2006/relationships/hyperlink" Target="https://digitales.hessen.de/presse/spatenstich-google-rechenzentrum-in-hanau" TargetMode="External"/><Relationship Id="rId49" Type="http://schemas.openxmlformats.org/officeDocument/2006/relationships/hyperlink" Target="https://www.munk-group.com/de/unternehmen/ueber-uns/geschichte" TargetMode="External"/><Relationship Id="rId57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10" Type="http://schemas.openxmlformats.org/officeDocument/2006/relationships/hyperlink" Target="https://www.beiersdorf.de/presse/presse-informationen/alle-pressemitteilungen/2023/09/22-neues-beiersdorf-werk-in-leipzig-offiziell-eroeffnet" TargetMode="External"/><Relationship Id="rId31" Type="http://schemas.openxmlformats.org/officeDocument/2006/relationships/hyperlink" Target="https://www.fiege.com/de/newsroom/fiege-errichtet-neues-logistikzentrum-hessisch-lichtenau" TargetMode="External"/><Relationship Id="rId44" Type="http://schemas.openxmlformats.org/officeDocument/2006/relationships/hyperlink" Target="https://isaraerospace.com/press/isar-aerospace-secures-eur-270m-to-provide-sovereign-space-capabilities-globally" TargetMode="External"/><Relationship Id="rId52" Type="http://schemas.openxmlformats.org/officeDocument/2006/relationships/hyperlink" Target="https://www.rheinmetall.com/de/media/news-watch/news/2025/09/2025-09-05-werkseroeffnung-in-unterluess" TargetMode="External"/><Relationship Id="rId60" Type="http://schemas.openxmlformats.org/officeDocument/2006/relationships/hyperlink" Target="https://press.siemens.com/global/de/pressemitteilung/siemens-investiert-300-millionen-euro-deutschland-und-schafft-700-arbeitsplaetze" TargetMode="External"/><Relationship Id="rId65" Type="http://schemas.openxmlformats.org/officeDocument/2006/relationships/hyperlink" Target="https://www.siemens-healthineers.com/deu/press/releases/kemnathinvest" TargetMode="External"/><Relationship Id="rId73" Type="http://schemas.openxmlformats.org/officeDocument/2006/relationships/hyperlink" Target="https://www.symrise.com/de/newsroom/artikel/raum-fuer-zukunft-symrise-eroeffnet-neues-ausbildungszentrum-in-holzminden/" TargetMode="External"/><Relationship Id="rId78" Type="http://schemas.openxmlformats.org/officeDocument/2006/relationships/hyperlink" Target="https://financialfilings.com/filings/vantage-towers-ag/annual-report/2026/67705634/" TargetMode="External"/><Relationship Id="rId81" Type="http://schemas.openxmlformats.org/officeDocument/2006/relationships/comments" Target="../comments1.xml"/><Relationship Id="rId4" Type="http://schemas.openxmlformats.org/officeDocument/2006/relationships/hyperlink" Target="https://www.amprion.net/Presse/Presse-Detailseite_94848.html" TargetMode="External"/><Relationship Id="rId9" Type="http://schemas.openxmlformats.org/officeDocument/2006/relationships/hyperlink" Target="https://reports.bayer.com/geschaeftsbericht-2025/de/wirtschaftsbericht/ertrags-finanz-und-vermoegenslage/finanz-und-vermoegenslage.html" TargetMode="External"/><Relationship Id="rId13" Type="http://schemas.openxmlformats.org/officeDocument/2006/relationships/hyperlink" Target="https://www.cocacolaep.com/de/news/coca-cola-investiert-150-millionen-euro-in-deutschland/" TargetMode="External"/><Relationship Id="rId18" Type="http://schemas.openxmlformats.org/officeDocument/2006/relationships/hyperlink" Target="https://corpsite.deichmann.com/en-DE/press/press-releases/jahresmeldung-deichmann-gruppe-fur-2024-en" TargetMode="External"/><Relationship Id="rId39" Type="http://schemas.openxmlformats.org/officeDocument/2006/relationships/hyperlink" Target="https://www.henkel.de/presse-und-medien/presseinformationen-und-pressemappen/2026-06-08-45-millionen-investition-am-standort-duesseldorf-henkel-eroeffnet-erweitertes-hochregallager-2165258" TargetMode="External"/><Relationship Id="rId34" Type="http://schemas.openxmlformats.org/officeDocument/2006/relationships/hyperlink" Target="https://blog.google/intl/de-de/unternehmen/engagement/google-investiert-milliarden-in-deutschlands-digitale-zukunft/" TargetMode="External"/><Relationship Id="rId50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55" Type="http://schemas.openxmlformats.org/officeDocument/2006/relationships/hyperlink" Target="https://rocktechlithium.com/de/news-press-2/" TargetMode="External"/><Relationship Id="rId76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7" Type="http://schemas.openxmlformats.org/officeDocument/2006/relationships/hyperlink" Target="https://reports.bayer.com/geschaeftsbericht-2025/de/wirtschaftsbericht/ertrags-finanz-und-vermoegenslage/finanz-und-vermoegenslage.html" TargetMode="External"/><Relationship Id="rId71" Type="http://schemas.openxmlformats.org/officeDocument/2006/relationships/hyperlink" Target="https://www.media.stellantis.com/de-de/corporate/press/opel-feiert-richtfest-der-neuen-globalen-opel-zentrale-und-zentrale-von-stellantis-germany-in-ruesselsheim-02092026" TargetMode="External"/><Relationship Id="rId2" Type="http://schemas.openxmlformats.org/officeDocument/2006/relationships/hyperlink" Target="https://www.aboutamazon.de/news/amazon-web-services/aws-investition-deutschland" TargetMode="External"/><Relationship Id="rId29" Type="http://schemas.openxmlformats.org/officeDocument/2006/relationships/hyperlink" Target="https://www.ewe.com/de/media-center/pressemitteilungen/2024/07/energieversorger-ewe-vergibt-auftrag-fr-wasserstoffgroprojekt-in-norddeutschland-an-siemens-energy" TargetMode="External"/><Relationship Id="rId24" Type="http://schemas.openxmlformats.org/officeDocument/2006/relationships/hyperlink" Target="https://www.edelstahl.de/news/" TargetMode="External"/><Relationship Id="rId40" Type="http://schemas.openxmlformats.org/officeDocument/2006/relationships/hyperlink" Target="https://www.hensoldt.net/news/next-generation-defence-federal-minister-of-defence-pistorius-opens-new-hensoldt-campus-in-oberkochen" TargetMode="External"/><Relationship Id="rId45" Type="http://schemas.openxmlformats.org/officeDocument/2006/relationships/hyperlink" Target="https://reports.kiongroup.com/2025/ar/management-report/report-on-the-economic-position/financial-position-and-financial-performance/financial-position.html" TargetMode="External"/><Relationship Id="rId66" Type="http://schemas.openxmlformats.org/officeDocument/2006/relationships/hyperlink" Target="https://www.siemens-healthineers.com/deu/press/releases/fab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gf.com/de/news-and-events/news/globalfoundries-marks-dresden-expansion-milestone-announces-next-generation-platform-for-physical-ai/" TargetMode="External"/><Relationship Id="rId13" Type="http://schemas.openxmlformats.org/officeDocument/2006/relationships/hyperlink" Target="https://www.beiersdorf.de/presse/presse-informationen/alle-pressemitteilungen/2023/09/22-neues-beiersdorf-werk-in-leipzig-offiziell-eroeffnet" TargetMode="External"/><Relationship Id="rId3" Type="http://schemas.openxmlformats.org/officeDocument/2006/relationships/hyperlink" Target="https://www.telekom.com/en/newsroom/latest-updates/media-information/2025/6/ai-turbo-for-gigafactories" TargetMode="External"/><Relationship Id="rId7" Type="http://schemas.openxmlformats.org/officeDocument/2006/relationships/hyperlink" Target="https://gf.com/de/news-and-events/news/globalfoundries-plans-billion-euro-investment-to-expand-chip-manufacturing-in-germany/" TargetMode="External"/><Relationship Id="rId12" Type="http://schemas.openxmlformats.org/officeDocument/2006/relationships/hyperlink" Target="https://www.cylib.de/post/cylib-confirms-eur-26-1-million-grant-for-battery-recycling-facility" TargetMode="External"/><Relationship Id="rId17" Type="http://schemas.openxmlformats.org/officeDocument/2006/relationships/hyperlink" Target="https://www.siemens-healthineers.com/deu/press/releases/kemnath" TargetMode="External"/><Relationship Id="rId2" Type="http://schemas.openxmlformats.org/officeDocument/2006/relationships/hyperlink" Target="https://press.aboutamazon.com/de/arbeitsplaetze-und-investitionen/2024/5/aws-plant-langfristige-investitionen-in-hoehe-von-7-8-milliarden-euro-in-die-aws-european-sovereign-cloud-in-brandenburg" TargetMode="External"/><Relationship Id="rId16" Type="http://schemas.openxmlformats.org/officeDocument/2006/relationships/hyperlink" Target="https://www.siemens-healthineers.com/deu/press/releases/kemnathinvest" TargetMode="External"/><Relationship Id="rId1" Type="http://schemas.openxmlformats.org/officeDocument/2006/relationships/hyperlink" Target="https://www.aboutamazon.de/news/amazon-web-services/aws-investition-deutschland" TargetMode="External"/><Relationship Id="rId6" Type="http://schemas.openxmlformats.org/officeDocument/2006/relationships/hyperlink" Target="https://digitales.hessen.de/presse/spatenstich-google-rechenzentrum-in-hanau" TargetMode="External"/><Relationship Id="rId11" Type="http://schemas.openxmlformats.org/officeDocument/2006/relationships/hyperlink" Target="https://www.cylib.de/post/made-in-germany-battery-recycler-cylib-to-scale-strategic-critical-raw-material-production-for-europe" TargetMode="External"/><Relationship Id="rId5" Type="http://schemas.openxmlformats.org/officeDocument/2006/relationships/hyperlink" Target="https://blog.google/intl/de-de/unternehmen/engagement/google-investiert-in-deutschlands-digitale-zukunft/" TargetMode="External"/><Relationship Id="rId15" Type="http://schemas.openxmlformats.org/officeDocument/2006/relationships/hyperlink" Target="https://www.hna.de/lokales/witzenhausen/hessisch-lichtenau-ort62262/hessisch-lichtenau-fiege-investiert-millionen-in-neues-logistikzentrum-in-94049079.html" TargetMode="External"/><Relationship Id="rId10" Type="http://schemas.openxmlformats.org/officeDocument/2006/relationships/hyperlink" Target="https://www.ewe.com/de/media-center/pressemitteilungen/2026/05/ewe-vergibt-groauftrag-an-bilfinger-ewe-ag" TargetMode="External"/><Relationship Id="rId4" Type="http://schemas.openxmlformats.org/officeDocument/2006/relationships/hyperlink" Target="https://www.telekom.com/de/newsroom/aktuelles/medieninformationen/2025/11/fuer-ein-souveraenes-deutschland" TargetMode="External"/><Relationship Id="rId9" Type="http://schemas.openxmlformats.org/officeDocument/2006/relationships/hyperlink" Target="https://www.ewe.com/de/media-center/pressemitteilungen/2024/07/energieversorger-ewe-vergibt-auftrag-fr-wasserstoffgroprojekt-in-norddeutschland-an-siemens-energy" TargetMode="External"/><Relationship Id="rId14" Type="http://schemas.openxmlformats.org/officeDocument/2006/relationships/hyperlink" Target="https://www.fiege.com/de/newsroom/fiege-errichtet-neues-logistikzentrum-hessisch-lichtenau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nnet-ir.eu/de/news/tennet-germany-setzt-wachstumskurs-im-ersten-halbjahr-2026-fort/8b65769d-1d2b-46e6-a211-3cb0c60578d0" TargetMode="External"/><Relationship Id="rId13" Type="http://schemas.openxmlformats.org/officeDocument/2006/relationships/hyperlink" Target="https://ir.tonies.com/de/veroffentlichungen" TargetMode="External"/><Relationship Id="rId18" Type="http://schemas.openxmlformats.org/officeDocument/2006/relationships/hyperlink" Target="https://www.vodafone.com/~/media/Files/V/vodafone/corp/results-and-presentations/vodafone-fy26-preliminary-results.pdf" TargetMode="External"/><Relationship Id="rId3" Type="http://schemas.openxmlformats.org/officeDocument/2006/relationships/hyperlink" Target="https://www.symrise.com/de/newsroom/artikel/raum-fuer-zukunft-symrise-eroeffnet-neues-ausbildungszentrum-in-holzminden/" TargetMode="External"/><Relationship Id="rId21" Type="http://schemas.openxmlformats.org/officeDocument/2006/relationships/hyperlink" Target="https://corporate.zalando.com/de/finanzen/zalando-ergebnis-q2-2026" TargetMode="External"/><Relationship Id="rId7" Type="http://schemas.openxmlformats.org/officeDocument/2006/relationships/hyperlink" Target="https://www.temasek.com.sg/en/news-and-resources/news-room/news/2026/temasek-net-portfolio-value-grows-to-518b-up-49b-from-last-year" TargetMode="External"/><Relationship Id="rId12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17" Type="http://schemas.openxmlformats.org/officeDocument/2006/relationships/hyperlink" Target="https://www.viessmann.group/news/viessmann-generations-group-becomes-a-shareholder-of-fc-bayern-munchen-ag" TargetMode="External"/><Relationship Id="rId2" Type="http://schemas.openxmlformats.org/officeDocument/2006/relationships/hyperlink" Target="https://sunfire.de/de/news/sunfire-sichert-sich-avalfinanzierung-ueber-200-millionen-euro/" TargetMode="External"/><Relationship Id="rId16" Type="http://schemas.openxmlformats.org/officeDocument/2006/relationships/hyperlink" Target="https://financialfilings.com/filings/vantage-towers-ag/annual-report/2026/67705634/" TargetMode="External"/><Relationship Id="rId20" Type="http://schemas.openxmlformats.org/officeDocument/2006/relationships/hyperlink" Target="https://report.vonovia.com/2026/q2/de/ueberblick" TargetMode="External"/><Relationship Id="rId1" Type="http://schemas.openxmlformats.org/officeDocument/2006/relationships/hyperlink" Target="https://www.media.stellantis.com/de-de/corporate/press/naechste-opel-astra-generation-wird-in-ruesselsheim-entworfen-entwickelt-und-gebaut-08062026" TargetMode="External"/><Relationship Id="rId6" Type="http://schemas.openxmlformats.org/officeDocument/2006/relationships/hyperlink" Target="https://www.telefonica.com/en/wp-content/uploads/sites/5/2026/06/rdos26t2-eng.pdf" TargetMode="External"/><Relationship Id="rId11" Type="http://schemas.openxmlformats.org/officeDocument/2006/relationships/hyperlink" Target="https://olayan.com/our-business/" TargetMode="External"/><Relationship Id="rId5" Type="http://schemas.openxmlformats.org/officeDocument/2006/relationships/hyperlink" Target="https://ir.teamviewer.com/news-details/teamviewer-q2-2026-trendwende-im-dex-geschaeft-teamviewer-one-plattform-mit-gutem-momentum-prognose-fuer-gesamtjahr-bestaetigt/d13fa73e-d940-4149-a131-4936c685d086" TargetMode="External"/><Relationship Id="rId15" Type="http://schemas.openxmlformats.org/officeDocument/2006/relationships/hyperlink" Target="https://www.united-internet.de/investor-relations/publikationen/meldungen/meldungen-detail/news/united-internet-mit-erfolgreichem-1-halbjahr-2026/" TargetMode="External"/><Relationship Id="rId10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19" Type="http://schemas.openxmlformats.org/officeDocument/2006/relationships/hyperlink" Target="https://www.volkswagen-group.com/de/finanzkennzahlen-18842" TargetMode="External"/><Relationship Id="rId4" Type="http://schemas.openxmlformats.org/officeDocument/2006/relationships/hyperlink" Target="https://taxfix.de/ueber-uns/" TargetMode="External"/><Relationship Id="rId9" Type="http://schemas.openxmlformats.org/officeDocument/2006/relationships/hyperlink" Target="https://www.trlyr.com/insights/terralayr-reaches-financial-close-on-a-60-million-bess-portfolio-financing/" TargetMode="External"/><Relationship Id="rId14" Type="http://schemas.openxmlformats.org/officeDocument/2006/relationships/hyperlink" Target="https://www.trumpf.com/de_DE/newsroom/geschaeftsjahreszahlen-2025-26/" TargetMode="External"/><Relationship Id="rId22" Type="http://schemas.openxmlformats.org/officeDocument/2006/relationships/hyperlink" Target="https://www.newsroom.zurich.de/pressreleases/zurich-in-deutschland-jubilaeumsjahr-2025-mit-rekordergebnis-3443985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deforgermany.net/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oa.com/de/presse/parloa-sichert-sich-350-millionen-us-dollar-in-series-d/" TargetMode="External"/><Relationship Id="rId21" Type="http://schemas.openxmlformats.org/officeDocument/2006/relationships/hyperlink" Target="https://www.bmwgroup.com/de/bericht/2025/konzernabschluss/kapitalflussrechnung/index.html" TargetMode="External"/><Relationship Id="rId42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47" Type="http://schemas.openxmlformats.org/officeDocument/2006/relationships/hyperlink" Target="https://www.siemens-energy.com/de/de/home/investor-relations.html" TargetMode="External"/><Relationship Id="rId63" Type="http://schemas.openxmlformats.org/officeDocument/2006/relationships/hyperlink" Target="https://ir.tonies.com/de/veroffentlichungen" TargetMode="External"/><Relationship Id="rId68" Type="http://schemas.openxmlformats.org/officeDocument/2006/relationships/hyperlink" Target="https://www.vodafone.com/~/media/Files/V/vodafone/corp/results-and-presentations/vodafone-fy26-preliminary-results.pdf" TargetMode="External"/><Relationship Id="rId7" Type="http://schemas.openxmlformats.org/officeDocument/2006/relationships/hyperlink" Target="https://altor.com/" TargetMode="External"/><Relationship Id="rId71" Type="http://schemas.openxmlformats.org/officeDocument/2006/relationships/hyperlink" Target="https://corporate.zalando.com/de/investor-relations/zalando-jahresergebnis-25" TargetMode="External"/><Relationship Id="rId2" Type="http://schemas.openxmlformats.org/officeDocument/2006/relationships/hyperlink" Target="https://www.adventinternational.com/" TargetMode="External"/><Relationship Id="rId16" Type="http://schemas.openxmlformats.org/officeDocument/2006/relationships/hyperlink" Target="https://reports.bayer.com/geschaeftsbericht-2025/de/konzernabschluss/kapitalflussrechnung.html" TargetMode="External"/><Relationship Id="rId29" Type="http://schemas.openxmlformats.org/officeDocument/2006/relationships/hyperlink" Target="https://www.permira.com/" TargetMode="External"/><Relationship Id="rId11" Type="http://schemas.openxmlformats.org/officeDocument/2006/relationships/hyperlink" Target="https://www.ardian.com/sites/default/files/2026-06/Ardian-2025-Integrated-Report.pdf" TargetMode="External"/><Relationship Id="rId24" Type="http://schemas.openxmlformats.org/officeDocument/2006/relationships/hyperlink" Target="https://www.reports.zeiss.com/meditec-ag/2425/de/konzernlagebericht/wirtschaftsbericht/finanzlage.html" TargetMode="External"/><Relationship Id="rId32" Type="http://schemas.openxmlformats.org/officeDocument/2006/relationships/hyperlink" Target="https://www.proximafusion.com/press-news/proxima-fusion-raises-eu411-million-to-build-europes-commercial-fusion-champion" TargetMode="External"/><Relationship Id="rId37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40" Type="http://schemas.openxmlformats.org/officeDocument/2006/relationships/hyperlink" Target="https://www.samson.de/de/unternehmen/" TargetMode="External"/><Relationship Id="rId45" Type="http://schemas.openxmlformats.org/officeDocument/2006/relationships/hyperlink" Target="https://www.saarstahl.com/" TargetMode="External"/><Relationship Id="rId53" Type="http://schemas.openxmlformats.org/officeDocument/2006/relationships/hyperlink" Target="https://www.symrise.com/de/investoren/finanzergebnisse/" TargetMode="External"/><Relationship Id="rId58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Relationship Id="rId66" Type="http://schemas.openxmlformats.org/officeDocument/2006/relationships/hyperlink" Target="https://www.lobbyregister.bundestag.de/media/7b/ac/637527/VTAG-Geschaeftsbericht-31-Maerz-2025.pdf" TargetMode="External"/><Relationship Id="rId5" Type="http://schemas.openxmlformats.org/officeDocument/2006/relationships/hyperlink" Target="https://www.allisa.software/" TargetMode="External"/><Relationship Id="rId61" Type="http://schemas.openxmlformats.org/officeDocument/2006/relationships/hyperlink" Target="https://olayan.com/our-business/" TargetMode="External"/><Relationship Id="rId19" Type="http://schemas.openxmlformats.org/officeDocument/2006/relationships/hyperlink" Target="https://www.sec.gov/Archives/edgar/data/2012383/000119312526071966/blk-20251231.htm" TargetMode="External"/><Relationship Id="rId14" Type="http://schemas.openxmlformats.org/officeDocument/2006/relationships/hyperlink" Target="https://www.baincapital.com/" TargetMode="External"/><Relationship Id="rId22" Type="http://schemas.openxmlformats.org/officeDocument/2006/relationships/hyperlink" Target="https://www.boehringer-ingelheim.com/de/unternehmensbericht/2025/" TargetMode="External"/><Relationship Id="rId27" Type="http://schemas.openxmlformats.org/officeDocument/2006/relationships/hyperlink" Target="https://www.partnersgroup.com/news-and-views/press-releases/corporate-news/detail?news_id=675a461a-0455-4d91-a598-3cd510d6d777" TargetMode="External"/><Relationship Id="rId30" Type="http://schemas.openxmlformats.org/officeDocument/2006/relationships/hyperlink" Target="https://www.personio.com/" TargetMode="External"/><Relationship Id="rId35" Type="http://schemas.openxmlformats.org/officeDocument/2006/relationships/hyperlink" Target="https://www.rewe-group.com/de/geschaeftsbericht-rewe-group-2025/" TargetMode="External"/><Relationship Id="rId43" Type="http://schemas.openxmlformats.org/officeDocument/2006/relationships/hyperlink" Target="https://www.schwenk.de/" TargetMode="External"/><Relationship Id="rId48" Type="http://schemas.openxmlformats.org/officeDocument/2006/relationships/hyperlink" Target="https://www.siemens-healthineers.com/deu/investor-relations" TargetMode="External"/><Relationship Id="rId56" Type="http://schemas.openxmlformats.org/officeDocument/2006/relationships/hyperlink" Target="https://www.telefonica.de/file/public/826/GESCHAEFTSBERICHT-2025-DE-Telefonica-Deutschland-Holding-AG.pdf?attachment=1" TargetMode="External"/><Relationship Id="rId64" Type="http://schemas.openxmlformats.org/officeDocument/2006/relationships/hyperlink" Target="https://www.trumpf.com/de_DE/unternehmen/profil/geschaeftsbericht/" TargetMode="External"/><Relationship Id="rId69" Type="http://schemas.openxmlformats.org/officeDocument/2006/relationships/hyperlink" Target="https://www.volkswagen-group.com/de/finanzberichte-18134" TargetMode="External"/><Relationship Id="rId8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51" Type="http://schemas.openxmlformats.org/officeDocument/2006/relationships/hyperlink" Target="https://www.stellantis.com/en/investors/reporting/financial-reports" TargetMode="External"/><Relationship Id="rId72" Type="http://schemas.openxmlformats.org/officeDocument/2006/relationships/hyperlink" Target="https://www.newsroom.zurich.de/pressreleases/zurich-in-deutschland-jubilaeumsjahr-2025-mit-rekordergebnis-3443985" TargetMode="External"/><Relationship Id="rId3" Type="http://schemas.openxmlformats.org/officeDocument/2006/relationships/hyperlink" Target="https://www.airbus.com/sites/g/files/jlcbta136/files/2026-02/airbus_fy_2025_financial_statements_1.pdf" TargetMode="External"/><Relationship Id="rId12" Type="http://schemas.openxmlformats.org/officeDocument/2006/relationships/hyperlink" Target="https://www.aroundtown.de/aroundtown.de/Data_Objects/Downloads/Financial_Reports/FY_2025_Financials/AT_FY_2025_Report.pdf" TargetMode="External"/><Relationship Id="rId17" Type="http://schemas.openxmlformats.org/officeDocument/2006/relationships/hyperlink" Target="https://reports.beiersdorf.com/geschaeftsbericht/2025/konzernabschluss/konzernabschluss/kapitalflussrechnung.html" TargetMode="External"/><Relationship Id="rId25" Type="http://schemas.openxmlformats.org/officeDocument/2006/relationships/hyperlink" Target="https://www.sec.gov/Archives/edgar/data/1527166/000152716626000009/cg-20251231.htm" TargetMode="External"/><Relationship Id="rId33" Type="http://schemas.openxmlformats.org/officeDocument/2006/relationships/hyperlink" Target="https://corporate.qiagen.com/investor-relations/financial-reports-and-sec-filings/financial-reports/default.aspx" TargetMode="External"/><Relationship Id="rId38" Type="http://schemas.openxmlformats.org/officeDocument/2006/relationships/hyperlink" Target="https://www.rocktechlithium.com/news" TargetMode="External"/><Relationship Id="rId46" Type="http://schemas.openxmlformats.org/officeDocument/2006/relationships/hyperlink" Target="https://www.siemens.com/de-de/company/investor-relations/financial-results/" TargetMode="External"/><Relationship Id="rId59" Type="http://schemas.openxmlformats.org/officeDocument/2006/relationships/hyperlink" Target="https://www.trlyr.com/insights/terralayr-reaches-financial-close-on-a-60-million-bess-portfolio-financing/" TargetMode="External"/><Relationship Id="rId67" Type="http://schemas.openxmlformats.org/officeDocument/2006/relationships/hyperlink" Target="https://www.viessmann.group/what" TargetMode="External"/><Relationship Id="rId20" Type="http://schemas.openxmlformats.org/officeDocument/2006/relationships/hyperlink" Target="https://www.sec.gov/Archives/edgar/data/1393818/000119312526082531/d48618d10k.htm" TargetMode="External"/><Relationship Id="rId41" Type="http://schemas.openxmlformats.org/officeDocument/2006/relationships/hyperlink" Target="https://www.sec.gov/Archives/edgar/data/1000184/000110465926020058/sap-20251231x20f.htm" TargetMode="External"/><Relationship Id="rId54" Type="http://schemas.openxmlformats.org/officeDocument/2006/relationships/hyperlink" Target="https://taxfix.de/ueber-uns/" TargetMode="External"/><Relationship Id="rId62" Type="http://schemas.openxmlformats.org/officeDocument/2006/relationships/hyperlink" Target="https://www.thyssenkrupp.com/de/investoren/berichte-und-publikationen" TargetMode="External"/><Relationship Id="rId70" Type="http://schemas.openxmlformats.org/officeDocument/2006/relationships/hyperlink" Target="https://report.vonovia.com/2025/q4/de/" TargetMode="Externa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6" Type="http://schemas.openxmlformats.org/officeDocument/2006/relationships/hyperlink" Target="https://alois-mueller.com/wp-content/themes/custom-theme-alois-mueller/assets/nachhaltigskeitsbericht2025.pdf" TargetMode="External"/><Relationship Id="rId15" Type="http://schemas.openxmlformats.org/officeDocument/2006/relationships/hyperlink" Target="https://bericht.basf.com/2025/de/konzernabschluss/kapitalflussrechnung.html" TargetMode="External"/><Relationship Id="rId23" Type="http://schemas.openxmlformats.org/officeDocument/2006/relationships/hyperlink" Target="https://assets.bosch.com/media/global/bosch_group/our_figures/pdf/bosch-annual-report-2025.pdf" TargetMode="External"/><Relationship Id="rId28" Type="http://schemas.openxmlformats.org/officeDocument/2006/relationships/hyperlink" Target="https://www.pepperl-fuchs.com/global/en/company.htm" TargetMode="External"/><Relationship Id="rId36" Type="http://schemas.openxmlformats.org/officeDocument/2006/relationships/hyperlink" Target="https://ir.rheinmetall.com/de/finanzberichte" TargetMode="External"/><Relationship Id="rId49" Type="http://schemas.openxmlformats.org/officeDocument/2006/relationships/hyperlink" Target="https://about.sixt.com/investor-relations/" TargetMode="External"/><Relationship Id="rId57" Type="http://schemas.openxmlformats.org/officeDocument/2006/relationships/hyperlink" Target="https://www.temasek.com.sg/en/news-and-resources/news-room/news/2026/temasek-net-portfolio-value-grows-to-518b-up-49b-from-last-year" TargetMode="External"/><Relationship Id="rId10" Type="http://schemas.openxmlformats.org/officeDocument/2006/relationships/hyperlink" Target="https://www.sec.gov/Archives/edgar/data/1858681/000185868126000013/apo-20251231.htm" TargetMode="External"/><Relationship Id="rId31" Type="http://schemas.openxmlformats.org/officeDocument/2006/relationships/hyperlink" Target="https://corporate.pirelli.com/corporate/en-ww/investors/financial-publications/financial-reports" TargetMode="External"/><Relationship Id="rId44" Type="http://schemas.openxmlformats.org/officeDocument/2006/relationships/hyperlink" Target="https://www.sennder.com/" TargetMode="External"/><Relationship Id="rId52" Type="http://schemas.openxmlformats.org/officeDocument/2006/relationships/hyperlink" Target="https://sunfire.de/de/news/" TargetMode="External"/><Relationship Id="rId60" Type="http://schemas.openxmlformats.org/officeDocument/2006/relationships/hyperlink" Target="https://www.exploration.space/blog/the-exploration-company-series-c-450-million" TargetMode="External"/><Relationship Id="rId65" Type="http://schemas.openxmlformats.org/officeDocument/2006/relationships/hyperlink" Target="https://www.united-internet.de/fileadmin/user_upload/Konzernabschluss_2025_DE.pdf" TargetMode="External"/><Relationship Id="rId4" Type="http://schemas.openxmlformats.org/officeDocument/2006/relationships/hyperlink" Target="https://www.allianz.com/content/dam/onemarketing/azcom/Allianz_com/investor-relations/en/results-reports/annual-report/ar-2025/en-allianz-group-annual-report-2025.pdf" TargetMode="External"/><Relationship Id="rId9" Type="http://schemas.openxmlformats.org/officeDocument/2006/relationships/hyperlink" Target="https://www.amprion.net/Dokumente/Amprion/Geschaeftsberichte/2025/Amprion_Finanzbericht-2025.pdf" TargetMode="External"/><Relationship Id="rId13" Type="http://schemas.openxmlformats.org/officeDocument/2006/relationships/hyperlink" Target="https://www.axelspringer.com/de/ax-press-release/axel-springer-legt-erste-zahlen-in-neuer-unternehmensstruktur-vor" TargetMode="External"/><Relationship Id="rId18" Type="http://schemas.openxmlformats.org/officeDocument/2006/relationships/hyperlink" Target="https://investor.belden.com/news/news-details/2026/Belden-Reports-Record-Fourth-Quarter-and-Full-Year-2025-Results/default.aspx" TargetMode="External"/><Relationship Id="rId39" Type="http://schemas.openxmlformats.org/officeDocument/2006/relationships/hyperlink" Target="https://www.rwe.com/investor-relations/finanzberichte-praesentationen-videos/" TargetMode="External"/><Relationship Id="rId34" Type="http://schemas.openxmlformats.org/officeDocument/2006/relationships/hyperlink" Target="https://ir.renk.com/de/reports-presentations/financial-reporting" TargetMode="External"/><Relationship Id="rId50" Type="http://schemas.openxmlformats.org/officeDocument/2006/relationships/hyperlink" Target="https://www.starkgroup.dk/" TargetMode="External"/><Relationship Id="rId55" Type="http://schemas.openxmlformats.org/officeDocument/2006/relationships/hyperlink" Target="https://ir.teamviewer.com/de/publications/financial-results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ternehmensregister.de/ureg/" TargetMode="External"/><Relationship Id="rId18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26" Type="http://schemas.openxmlformats.org/officeDocument/2006/relationships/hyperlink" Target="https://www.ardian.com/sites/default/files/2026-06/Ardian-2025-Integrated-Report.pdf" TargetMode="External"/><Relationship Id="rId39" Type="http://schemas.openxmlformats.org/officeDocument/2006/relationships/hyperlink" Target="https://reports.bayer.com/halbjahresfinanzbericht-q2-2026/de/" TargetMode="External"/><Relationship Id="rId21" Type="http://schemas.openxmlformats.org/officeDocument/2006/relationships/hyperlink" Target="https://www.amprion.net/Presse/Presse-Detailseite_98176.html" TargetMode="External"/><Relationship Id="rId34" Type="http://schemas.openxmlformats.org/officeDocument/2006/relationships/hyperlink" Target="https://www.baincapital.com/portfolio" TargetMode="External"/><Relationship Id="rId42" Type="http://schemas.openxmlformats.org/officeDocument/2006/relationships/hyperlink" Target="https://www.beiersdorf.com/newsroom/press-information/all-press-releases/2026/08/03-half-year-results-2026" TargetMode="External"/><Relationship Id="rId47" Type="http://schemas.openxmlformats.org/officeDocument/2006/relationships/hyperlink" Target="https://www.sec.gov/Archives/edgar/data/1393818/000119312526082531/d48618d10k.htm" TargetMode="External"/><Relationship Id="rId50" Type="http://schemas.openxmlformats.org/officeDocument/2006/relationships/hyperlink" Target="https://www.bmwgroup.com/content/dam/grpw/websites/bmwgroup_com/ir/downloads/de/2026/q2/BMW_Q2-2026-DE.pdf" TargetMode="External"/><Relationship Id="rId55" Type="http://schemas.openxmlformats.org/officeDocument/2006/relationships/hyperlink" Target="https://assets.bosch.com/media/global/bosch_group/our_figures/pdf/bosch-annual-report-2025.pdf" TargetMode="External"/><Relationship Id="rId7" Type="http://schemas.openxmlformats.org/officeDocument/2006/relationships/hyperlink" Target="https://mediaassets.airbus.com/pm_38_922_922515-962uvvlfu8.pdf?fileName=hy-2026-financial-statements.pdf" TargetMode="External"/><Relationship Id="rId2" Type="http://schemas.openxmlformats.org/officeDocument/2006/relationships/hyperlink" Target="https://www.eurogrid.com/cdn/files/48cfa705-daf4-446e-74cc-08deec9981f8/eurogrid%20gmbh%20unaudited%20condensed%20consolidated%20interim%20financial%20statements%20for%20the%20first%20half-year%202026%20ifrs%20en.pdf" TargetMode="External"/><Relationship Id="rId16" Type="http://schemas.openxmlformats.org/officeDocument/2006/relationships/hyperlink" Target="https://altor.com/" TargetMode="External"/><Relationship Id="rId29" Type="http://schemas.openxmlformats.org/officeDocument/2006/relationships/hyperlink" Target="https://www.aroundtown.de/aroundtown.de/Data_Objects/Downloads/Financial_Reports/Q1_2026_Financials/AT_Q1_2026.pdf" TargetMode="External"/><Relationship Id="rId11" Type="http://schemas.openxmlformats.org/officeDocument/2006/relationships/hyperlink" Target="https://www.allianz.com/de/investor_relations/ergebnisse-berichte/geschaeftsbericht.html" TargetMode="External"/><Relationship Id="rId24" Type="http://schemas.openxmlformats.org/officeDocument/2006/relationships/hyperlink" Target="https://www.rwe.com/presse/rwe-ag/2025-11-26-rwe-und-apollo-schliessen-transaktion-erfolgreich-ab/" TargetMode="External"/><Relationship Id="rId32" Type="http://schemas.openxmlformats.org/officeDocument/2006/relationships/hyperlink" Target="https://www.axelspringer.com/" TargetMode="External"/><Relationship Id="rId37" Type="http://schemas.openxmlformats.org/officeDocument/2006/relationships/hyperlink" Target="https://bericht.basf.com/2025/de/zusammengefasster-lagebericht/angaben-zur-basf-se-nach-hgb/vermoegens-und-finanzlage.html" TargetMode="External"/><Relationship Id="rId40" Type="http://schemas.openxmlformats.org/officeDocument/2006/relationships/hyperlink" Target="https://reports.bayer.com/geschaeftsbericht-2025/de/wirtschaftsbericht/ertrags-finanz-und-vermoegenslage/finanz-und-vermoegenslage.html" TargetMode="External"/><Relationship Id="rId45" Type="http://schemas.openxmlformats.org/officeDocument/2006/relationships/hyperlink" Target="https://www.sec.gov/Archives/edgar/data/2012383/000119312526071966/blk-20251231.htm" TargetMode="External"/><Relationship Id="rId53" Type="http://schemas.openxmlformats.org/officeDocument/2006/relationships/hyperlink" Target="https://wm.baden-wuerttemberg.de/de/service/kommunikation-und-medien/pressemitteilung/pid/pharmaindustrie-investitionen-wandern-ab-deutschland-muss-gegensteuern" TargetMode="External"/><Relationship Id="rId58" Type="http://schemas.openxmlformats.org/officeDocument/2006/relationships/hyperlink" Target="https://www.zeiss.com/content/dam/med-ag/investor-relations/financial-publications/afx_quartalsmitteilung_9m2526.pdf" TargetMode="External"/><Relationship Id="rId5" Type="http://schemas.openxmlformats.org/officeDocument/2006/relationships/hyperlink" Target="https://www.adventinternational.com/investments/" TargetMode="External"/><Relationship Id="rId61" Type="http://schemas.openxmlformats.org/officeDocument/2006/relationships/vmlDrawing" Target="../drawings/vmlDrawing2.vml"/><Relationship Id="rId19" Type="http://schemas.openxmlformats.org/officeDocument/2006/relationships/hyperlink" Target="https://press.aboutamazon.com/de/arbeitsplaetze-und-investitionen/2025/9/amazon-staerkt-lokale-wirtschaft-90-milliarden-euro-fuer-den-deutschen-standort-und-40-000-festangestellte-mitarbeitende" TargetMode="External"/><Relationship Id="rId14" Type="http://schemas.openxmlformats.org/officeDocument/2006/relationships/hyperlink" Target="https://alois-mueller.com/wp-content/themes/custom-theme-alois-mueller/assets/nachhaltigskeitsbericht2025.pdf" TargetMode="External"/><Relationship Id="rId22" Type="http://schemas.openxmlformats.org/officeDocument/2006/relationships/hyperlink" Target="https://www.amprion.net/Presse/Presse-Detailseite_94848.html" TargetMode="External"/><Relationship Id="rId27" Type="http://schemas.openxmlformats.org/officeDocument/2006/relationships/hyperlink" Target="https://www.ardian.com/news-insights/press-releases/ardian-clean-energy-evergreen-fund-aceef-enters-german-renewables" TargetMode="External"/><Relationship Id="rId30" Type="http://schemas.openxmlformats.org/officeDocument/2006/relationships/hyperlink" Target="https://www.aroundtown.de/aroundtown.de/Data_Objects/Downloads/Financial_Reports/FY_2025_Financials/AT_FY_2025%20financials_presentation.pdf" TargetMode="External"/><Relationship Id="rId35" Type="http://schemas.openxmlformats.org/officeDocument/2006/relationships/hyperlink" Target="https://bericht.basf.com/2025/de/konzernabschluss/kapitalflussrechnung.html" TargetMode="External"/><Relationship Id="rId43" Type="http://schemas.openxmlformats.org/officeDocument/2006/relationships/hyperlink" Target="https://investor.belden.com/news/news-details/2026/Belden-Reports-Record-Fourth-Quarter-and-Full-Year-2025-Results/default.aspx" TargetMode="External"/><Relationship Id="rId48" Type="http://schemas.openxmlformats.org/officeDocument/2006/relationships/hyperlink" Target="https://www.blackstone.com/news/press/blackstone-announces-third-quarter-2026-investor-call/" TargetMode="External"/><Relationship Id="rId56" Type="http://schemas.openxmlformats.org/officeDocument/2006/relationships/hyperlink" Target="https://www.bosch-presse.de/pressportal/de/de/halbjahreszahlen-2026-bosch-bekraeftigt-ausblick-285632.html" TargetMode="External"/><Relationship Id="rId8" Type="http://schemas.openxmlformats.org/officeDocument/2006/relationships/hyperlink" Target="https://www.airbus.com/en/investors/financial-results" TargetMode="External"/><Relationship Id="rId51" Type="http://schemas.openxmlformats.org/officeDocument/2006/relationships/hyperlink" Target="https://www.press.bmwgroup.com/deutschland/article/detail/T0461032DE?language=de" TargetMode="External"/><Relationship Id="rId3" Type="http://schemas.openxmlformats.org/officeDocument/2006/relationships/hyperlink" Target="https://www.eurogrid.com/de-de/Investor-Relations/Debt-Issuance-Programme" TargetMode="External"/><Relationship Id="rId12" Type="http://schemas.openxmlformats.org/officeDocument/2006/relationships/hyperlink" Target="https://www.allisa.software/" TargetMode="External"/><Relationship Id="rId17" Type="http://schemas.openxmlformats.org/officeDocument/2006/relationships/hyperlink" Target="https://altor.com/investments/" TargetMode="External"/><Relationship Id="rId25" Type="http://schemas.openxmlformats.org/officeDocument/2006/relationships/hyperlink" Target="https://www.apollo.com/insights-news/pressreleases/2026/09/apollo-funds-complete-3-billion-capital-solution-for-bayer-3362850" TargetMode="External"/><Relationship Id="rId33" Type="http://schemas.openxmlformats.org/officeDocument/2006/relationships/hyperlink" Target="https://www.baincapital.com/" TargetMode="External"/><Relationship Id="rId38" Type="http://schemas.openxmlformats.org/officeDocument/2006/relationships/hyperlink" Target="https://reports.bayer.com/geschaeftsbericht-2025/de/konzernabschluss/kapitalflussrechnung.html" TargetMode="External"/><Relationship Id="rId46" Type="http://schemas.openxmlformats.org/officeDocument/2006/relationships/hyperlink" Target="https://www.blackrock.com/corporate/newsroom/media/press-releases/blackrock-reports-third-quarter-2026" TargetMode="External"/><Relationship Id="rId59" Type="http://schemas.openxmlformats.org/officeDocument/2006/relationships/hyperlink" Target="https://www.sec.gov/Archives/edgar/data/1527166/000152716626000009/cg-20251231.htm" TargetMode="External"/><Relationship Id="rId20" Type="http://schemas.openxmlformats.org/officeDocument/2006/relationships/hyperlink" Target="https://www.amprion.net/Dokumente/Amprion/Geschaeftsberichte/2025/Amprion_Finanzbericht-2025.pdf" TargetMode="External"/><Relationship Id="rId41" Type="http://schemas.openxmlformats.org/officeDocument/2006/relationships/hyperlink" Target="https://reports.beiersdorf.com/geschaeftsbericht/2025/konzernabschluss/konzernabschluss/kapitalflussrechnung.html" TargetMode="External"/><Relationship Id="rId54" Type="http://schemas.openxmlformats.org/officeDocument/2006/relationships/hyperlink" Target="https://www.handelsblatt.com/unternehmen/industrie/pharma-boehringer-ingelheim-streicht-hohe-investitionen-in-deutschland/100230012.html" TargetMode="External"/><Relationship Id="rId62" Type="http://schemas.openxmlformats.org/officeDocument/2006/relationships/comments" Target="../comments2.xm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6" Type="http://schemas.openxmlformats.org/officeDocument/2006/relationships/hyperlink" Target="https://www.airbus.com/sites/g/files/jlcbta136/files/2026-02/airbus_fy_2025_financial_statements_1.pdf" TargetMode="External"/><Relationship Id="rId15" Type="http://schemas.openxmlformats.org/officeDocument/2006/relationships/hyperlink" Target="https://alois-mueller.com/" TargetMode="External"/><Relationship Id="rId23" Type="http://schemas.openxmlformats.org/officeDocument/2006/relationships/hyperlink" Target="https://www.sec.gov/Archives/edgar/data/1858681/000185868126000013/apo-20251231.htm" TargetMode="External"/><Relationship Id="rId28" Type="http://schemas.openxmlformats.org/officeDocument/2006/relationships/hyperlink" Target="https://www.aroundtown.de/aroundtown.de/Data_Objects/Downloads/Financial_Reports/FY_2025_Financials/AT_FY_2025_Report.pdf" TargetMode="External"/><Relationship Id="rId36" Type="http://schemas.openxmlformats.org/officeDocument/2006/relationships/hyperlink" Target="https://www.basf.com/global/de/investors/basf-at-a-glance/key-financial-data/cash-flow" TargetMode="External"/><Relationship Id="rId49" Type="http://schemas.openxmlformats.org/officeDocument/2006/relationships/hyperlink" Target="https://www.bmwgroup.com/de/bericht/2025/konzernabschluss/kapitalflussrechnung/index.html" TargetMode="External"/><Relationship Id="rId57" Type="http://schemas.openxmlformats.org/officeDocument/2006/relationships/hyperlink" Target="https://www.reports.zeiss.com/meditec-ag/2425/de/konzernlagebericht/wirtschaftsbericht/finanzlage.html" TargetMode="External"/><Relationship Id="rId10" Type="http://schemas.openxmlformats.org/officeDocument/2006/relationships/hyperlink" Target="https://www.allianz.com/content/dam/onemarketing/azcom/Allianz_com/investor-relations/en/results/2026-2q/2q-2026-halbjahresbericht-allianz.pdf" TargetMode="External"/><Relationship Id="rId31" Type="http://schemas.openxmlformats.org/officeDocument/2006/relationships/hyperlink" Target="https://www.axelspringer.com/de/ax-press-release/axel-springer-legt-erste-zahlen-in-neuer-unternehmensstruktur-vor" TargetMode="External"/><Relationship Id="rId44" Type="http://schemas.openxmlformats.org/officeDocument/2006/relationships/hyperlink" Target="https://investor.belden.com/news/news-details/2026/Belden-Reports-Record-Second-Quarter-2026-Results/default.aspx" TargetMode="External"/><Relationship Id="rId52" Type="http://schemas.openxmlformats.org/officeDocument/2006/relationships/hyperlink" Target="https://www.boehringer-ingelheim.com/de/unternehmensbericht/2025/" TargetMode="External"/><Relationship Id="rId60" Type="http://schemas.openxmlformats.org/officeDocument/2006/relationships/hyperlink" Target="https://ir.carlyle.com/events-and-presentations/events" TargetMode="External"/><Relationship Id="rId4" Type="http://schemas.openxmlformats.org/officeDocument/2006/relationships/hyperlink" Target="https://www.adventinternational.com/" TargetMode="External"/><Relationship Id="rId9" Type="http://schemas.openxmlformats.org/officeDocument/2006/relationships/hyperlink" Target="https://www.allianz.com/content/dam/onemarketing/azcom/Allianz_com/investor-relations/en/results-reports/annual-report/ar-2025/en-allianz-group-annual-report-2025.pdf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NEIN" TargetMode="External"/><Relationship Id="rId21" Type="http://schemas.openxmlformats.org/officeDocument/2006/relationships/hyperlink" Target="https://assets.bosch.com/media/global/bosch_group/our_figures/pdf/bosch-annual-report-2025.pdf" TargetMode="External"/><Relationship Id="rId42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47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63" Type="http://schemas.openxmlformats.org/officeDocument/2006/relationships/hyperlink" Target="https://www.symrise.com/de/newsroom/artikel/raum-fuer-zukunft-symrise-eroeffnet-neues-ausbildungszentrum-in-holzminden/" TargetMode="External"/><Relationship Id="rId68" Type="http://schemas.openxmlformats.org/officeDocument/2006/relationships/hyperlink" Target="https://www.tennet-ir.eu/de/news/tennet-germany-setzt-wachstumskurs-im-ersten-halbjahr-2026-fort/8b65769d-1d2b-46e6-a211-3cb0c60578d0" TargetMode="External"/><Relationship Id="rId84" Type="http://schemas.openxmlformats.org/officeDocument/2006/relationships/hyperlink" Target="https://www.trlyr.com/insights/terralayr-reaches-financial-close-on-a-60-million-bess-portfolio-financing/" TargetMode="External"/><Relationship Id="rId89" Type="http://schemas.openxmlformats.org/officeDocument/2006/relationships/hyperlink" Target="https://www.amprion.net/Netzausbau/Unsere-Projekte/Korridor-B/Aktuelles/Pressemitteilungen/06.03.2026-BEMO-Tunnelling-und-OeSTU-STETTIN-bauen-Elbquerung-von-Korridor-B/" TargetMode="External"/><Relationship Id="rId16" Type="http://schemas.openxmlformats.org/officeDocument/2006/relationships/hyperlink" Target="https://reports.bayer.com/geschaeftsbericht-2025/de/wirtschaftsbericht/ertrags-finanz-und-vermoegenslage/finanz-und-vermoegenslage.html" TargetMode="External"/><Relationship Id="rId11" Type="http://schemas.openxmlformats.org/officeDocument/2006/relationships/hyperlink" Target="https://www.aroundtown.de/aroundtown.de/Data_Objects/Downloads/Financial_Reports/Q1_2026_Financials/AT_Q1_2026.pdf" TargetMode="External"/><Relationship Id="rId32" Type="http://schemas.openxmlformats.org/officeDocument/2006/relationships/hyperlink" Target="WELTWEIT/ALTTEIL" TargetMode="External"/><Relationship Id="rId37" Type="http://schemas.openxmlformats.org/officeDocument/2006/relationships/hyperlink" Target="https://www.sec.gov/Archives/edgar/data/1015820/000101582026000053/a2026q2quarterlyreport.htm" TargetMode="External"/><Relationship Id="rId53" Type="http://schemas.openxmlformats.org/officeDocument/2006/relationships/hyperlink" Target="https://press.siemens.com/global/de/pressemitteilung/siemens-investiert-300-millionen-euro-deutschland-und-schafft-700-arbeitsplaetze" TargetMode="External"/><Relationship Id="rId58" Type="http://schemas.openxmlformats.org/officeDocument/2006/relationships/hyperlink" Target="https://financialfilings.com/filings/sixt-se/interim-quarterly-report/2026/55963798/" TargetMode="External"/><Relationship Id="rId74" Type="http://schemas.openxmlformats.org/officeDocument/2006/relationships/hyperlink" Target="https://www.produktion.de/ruestung-aerospace/trumpf-gewinnsprung-macht-hoffnung-auf-trendwende/2753032" TargetMode="External"/><Relationship Id="rId79" Type="http://schemas.openxmlformats.org/officeDocument/2006/relationships/hyperlink" Target="https://www.volkswagen-group.com/de/finanzkennzahlen-18842" TargetMode="External"/><Relationship Id="rId5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90" Type="http://schemas.openxmlformats.org/officeDocument/2006/relationships/vmlDrawing" Target="../drawings/vmlDrawing3.vml"/><Relationship Id="rId14" Type="http://schemas.openxmlformats.org/officeDocument/2006/relationships/hyperlink" Target="https://reports.bayer.com/geschaeftsbericht-2025/de/wirtschaftsbericht/ertrags-finanz-und-vermoegenslage/finanz-und-vermoegenslage.html" TargetMode="External"/><Relationship Id="rId22" Type="http://schemas.openxmlformats.org/officeDocument/2006/relationships/hyperlink" Target="NEIN" TargetMode="External"/><Relationship Id="rId27" Type="http://schemas.openxmlformats.org/officeDocument/2006/relationships/hyperlink" Target="NEIN" TargetMode="External"/><Relationship Id="rId30" Type="http://schemas.openxmlformats.org/officeDocument/2006/relationships/hyperlink" Target="NEIN" TargetMode="External"/><Relationship Id="rId35" Type="http://schemas.openxmlformats.org/officeDocument/2006/relationships/hyperlink" Target="https://www.proximafusion.com/press-news/proxima-fusion-raises-eu411-million-to-build-europes-commercial-fusion-champion" TargetMode="External"/><Relationship Id="rId43" Type="http://schemas.openxmlformats.org/officeDocument/2006/relationships/hyperlink" Target="https://www.roche.de/presse/news/roche-legt-grundstein-fuer-die-diagnostikproduktion-der-zukunft" TargetMode="External"/><Relationship Id="rId48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56" Type="http://schemas.openxmlformats.org/officeDocument/2006/relationships/hyperlink" Target="https://www.siemens-energy.com/de/de/home/press-releases/siemens-energy-invests--220-million.html" TargetMode="External"/><Relationship Id="rId64" Type="http://schemas.openxmlformats.org/officeDocument/2006/relationships/hyperlink" Target="https://taxfix.de/ueber-uns/" TargetMode="External"/><Relationship Id="rId69" Type="http://schemas.openxmlformats.org/officeDocument/2006/relationships/hyperlink" Target="https://www.trlyr.com/insights/terralayr-reaches-financial-close-on-a-60-million-bess-portfolio-financing/" TargetMode="External"/><Relationship Id="rId77" Type="http://schemas.openxmlformats.org/officeDocument/2006/relationships/hyperlink" Target="https://www.viessmann.group/what" TargetMode="External"/><Relationship Id="rId8" Type="http://schemas.openxmlformats.org/officeDocument/2006/relationships/hyperlink" Target="https://www.rwe.com/presse/rwe-ag/2025-11-26-rwe-und-apollo-schliessen-transaktion-erfolgreich-ab/" TargetMode="External"/><Relationship Id="rId51" Type="http://schemas.openxmlformats.org/officeDocument/2006/relationships/hyperlink" Target="https://www.dillinger.de/aktuelles/pressemitteilungen/nachster-meilenstein-auf-dem-weg-zur-klimaneutralen-stahlproduktion-1-7-milliarden-euro-finanzierung-fur-power4steel-erfolgreich-abgeschlossen/?id=19950" TargetMode="External"/><Relationship Id="rId72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80" Type="http://schemas.openxmlformats.org/officeDocument/2006/relationships/hyperlink" Target="https://report.vonovia.com/2026/q2/de/eroerterung-der-ertragslage-nach-segmenten" TargetMode="External"/><Relationship Id="rId85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3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12" Type="http://schemas.openxmlformats.org/officeDocument/2006/relationships/hyperlink" Target="https://www.aroundtown.de/aroundtown.de/Data_Objects/Downloads/Financial_Reports/FY_2025_Financials/AT_FY_2025_Report.pdf" TargetMode="External"/><Relationship Id="rId17" Type="http://schemas.openxmlformats.org/officeDocument/2006/relationships/hyperlink" Target="https://www.apollo.com/insights-news/pressreleases/2026/09/apollo-funds-complete-3-billion-capital-solution-for-bayer-3362850" TargetMode="External"/><Relationship Id="rId25" Type="http://schemas.openxmlformats.org/officeDocument/2006/relationships/hyperlink" Target="NEIN" TargetMode="External"/><Relationship Id="rId33" Type="http://schemas.openxmlformats.org/officeDocument/2006/relationships/hyperlink" Target="https://www.parloa.com/de/presse/parloa-sichert-sich-350-millionen-us-dollar-in-series-d/" TargetMode="External"/><Relationship Id="rId38" Type="http://schemas.openxmlformats.org/officeDocument/2006/relationships/hyperlink" Target="https://www.renk.com/en/newsroom/news/press-releases/2026/renk-group-is-committed-to-a-secure-future-and-to-germany-as-a-strong-business-location" TargetMode="External"/><Relationship Id="rId46" Type="http://schemas.openxmlformats.org/officeDocument/2006/relationships/hyperlink" Target="https://www.samson.de/de/unternehmen/" TargetMode="External"/><Relationship Id="rId59" Type="http://schemas.openxmlformats.org/officeDocument/2006/relationships/hyperlink" Target="https://financialfilings.com/filings/sixt-se/interim-quarterly-report/2026/55963798/" TargetMode="External"/><Relationship Id="rId67" Type="http://schemas.openxmlformats.org/officeDocument/2006/relationships/hyperlink" Target="https://www.temasek.com.sg/en/news-and-resources/news-room/news/2026/temasek-net-portfolio-value-grows-to-518b-up-49b-from-last-year" TargetMode="External"/><Relationship Id="rId20" Type="http://schemas.openxmlformats.org/officeDocument/2006/relationships/hyperlink" Target="https://assets.bosch.com/media/global/bosch_group/our_figures/pdf/bosch-annual-report-2025.pdf" TargetMode="External"/><Relationship Id="rId41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54" Type="http://schemas.openxmlformats.org/officeDocument/2006/relationships/hyperlink" Target="https://press.siemens.com/global/de/" TargetMode="External"/><Relationship Id="rId62" Type="http://schemas.openxmlformats.org/officeDocument/2006/relationships/hyperlink" Target="https://sunfire.de/de/news/sunfire-sichert-sich-avalfinanzierung-ueber-200-millionen-euro/" TargetMode="External"/><Relationship Id="rId70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75" Type="http://schemas.openxmlformats.org/officeDocument/2006/relationships/hyperlink" Target="https://unternehmen.1und1.de/corporate-news/2026/1-1-mit-halbjahreszahlen-prognose-2026-bestaetigt" TargetMode="External"/><Relationship Id="rId83" Type="http://schemas.openxmlformats.org/officeDocument/2006/relationships/hyperlink" Target="https://www.symrise.com/de/newsroom/artikel/raum-fuer-zukunft-symrise-eroeffnet-neues-ausbildungszentrum-in-holzminden/" TargetMode="External"/><Relationship Id="rId88" Type="http://schemas.openxmlformats.org/officeDocument/2006/relationships/hyperlink" Target="https://www.vodafone.com/~/media/Files/V/vodafone/corp/results-and-presentations/vodafone-fy26-preliminary-results.pdf" TargetMode="External"/><Relationship Id="rId91" Type="http://schemas.openxmlformats.org/officeDocument/2006/relationships/comments" Target="../comments3.xm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6" Type="http://schemas.openxmlformats.org/officeDocument/2006/relationships/hyperlink" Target="https://www.amprion.net/Presse/Presse-Detailseite_94848.html" TargetMode="External"/><Relationship Id="rId15" Type="http://schemas.openxmlformats.org/officeDocument/2006/relationships/hyperlink" Target="https://reports.bayer.com/geschaeftsbericht-2025/de/wirtschaftsbericht/ertrags-finanz-und-vermoegenslage/finanz-und-vermoegenslage.html" TargetMode="External"/><Relationship Id="rId23" Type="http://schemas.openxmlformats.org/officeDocument/2006/relationships/hyperlink" Target="NEIN" TargetMode="External"/><Relationship Id="rId28" Type="http://schemas.openxmlformats.org/officeDocument/2006/relationships/hyperlink" Target="NEIN" TargetMode="External"/><Relationship Id="rId36" Type="http://schemas.openxmlformats.org/officeDocument/2006/relationships/hyperlink" Target="https://www.proximafusion.com/press-news/proxima-fusion-raises-eu411-million-to-build-europes-commercial-fusion-champion" TargetMode="External"/><Relationship Id="rId49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57" Type="http://schemas.openxmlformats.org/officeDocument/2006/relationships/hyperlink" Target="https://www.siemens-healthineers.com/deu/press/releases/kemnath" TargetMode="External"/><Relationship Id="rId10" Type="http://schemas.openxmlformats.org/officeDocument/2006/relationships/hyperlink" Target="https://www.ardian.com/news-insights/press-releases/ardian-clean-energy-evergreen-fund-aceef-enters-german-renewables" TargetMode="External"/><Relationship Id="rId31" Type="http://schemas.openxmlformats.org/officeDocument/2006/relationships/hyperlink" Target="ALT" TargetMode="External"/><Relationship Id="rId44" Type="http://schemas.openxmlformats.org/officeDocument/2006/relationships/hyperlink" Target="https://www.rocktechlithium.com/news" TargetMode="External"/><Relationship Id="rId52" Type="http://schemas.openxmlformats.org/officeDocument/2006/relationships/hyperlink" Target="https://press.siemens.com/global/de/pressemitteilung/siemens-errichtet-digitale-zukunftsfabrik-amberg" TargetMode="External"/><Relationship Id="rId60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65" Type="http://schemas.openxmlformats.org/officeDocument/2006/relationships/hyperlink" Target="https://ir.teamviewer.com/news-details/teamviewer-q2-2026-trendwende-im-dex-geschaeft-teamviewer-one-plattform-mit-gutem-momentum-prognose-fuer-gesamtjahr-bestaetigt/d13fa73e-d940-4149-a131-4936c685d086" TargetMode="External"/><Relationship Id="rId73" Type="http://schemas.openxmlformats.org/officeDocument/2006/relationships/hyperlink" Target="https://ir.tonies.com/de/veroffentlichungen" TargetMode="External"/><Relationship Id="rId78" Type="http://schemas.openxmlformats.org/officeDocument/2006/relationships/hyperlink" Target="https://www.investegate.co.uk/index.php/announcement/rns/vodafone-group--vod/vodafone-group-h1-fy26-results/9224986" TargetMode="External"/><Relationship Id="rId81" Type="http://schemas.openxmlformats.org/officeDocument/2006/relationships/hyperlink" Target="https://corporate.zalando.com/de/finanzen/zalando-ergebnis-q2-2026" TargetMode="External"/><Relationship Id="rId86" Type="http://schemas.openxmlformats.org/officeDocument/2006/relationships/hyperlink" Target="https://unternehmen.1und1.de/corporate-news/2026/1-1-mit-halbjahreszahlen-prognose-2026-bestaetigt" TargetMode="External"/><Relationship Id="rId4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9" Type="http://schemas.openxmlformats.org/officeDocument/2006/relationships/hyperlink" Target="https://www.apollo.com/insights-news/pressreleases/2026/09/apollo-funds-complete-3-billion-capital-solution-for-bayer-3362850" TargetMode="External"/><Relationship Id="rId13" Type="http://schemas.openxmlformats.org/officeDocument/2006/relationships/hyperlink" Target="https://www.basf.com/dam/jcr%3A7c27643c-f03b-4430-b464-b1e21a6cf1b5/basf/www/global/documents/en/news-and-media/news-releases/2025/04/P091e_EGSAExpansionLU.pdf" TargetMode="External"/><Relationship Id="rId18" Type="http://schemas.openxmlformats.org/officeDocument/2006/relationships/hyperlink" Target="https://www.press.bmwgroup.com/deutschland/article/detail/T0461032DE?language=de" TargetMode="External"/><Relationship Id="rId39" Type="http://schemas.openxmlformats.org/officeDocument/2006/relationships/hyperlink" Target="https://www.rewe-group.com/de/geschaeftsbericht-rewe-group-2025/" TargetMode="External"/><Relationship Id="rId34" Type="http://schemas.openxmlformats.org/officeDocument/2006/relationships/hyperlink" Target="https://www.partnersgroup.com/news-and-views/press-releases/corporate-news/detail?news_id=675a461a-0455-4d91-a598-3cd510d6d777" TargetMode="External"/><Relationship Id="rId50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Relationship Id="rId55" Type="http://schemas.openxmlformats.org/officeDocument/2006/relationships/hyperlink" Target="https://www.siemens-energy.com/de/de/home/press-releases/siemens-energy-invests--220-million.html" TargetMode="External"/><Relationship Id="rId76" Type="http://schemas.openxmlformats.org/officeDocument/2006/relationships/hyperlink" Target="https://financialfilings.com/filings/vantage-towers-ag/annual-report/2026/67705634/" TargetMode="External"/><Relationship Id="rId7" Type="http://schemas.openxmlformats.org/officeDocument/2006/relationships/hyperlink" Target="https://www.amprion.net/Presse/Presse-Detailseite_67968.html" TargetMode="External"/><Relationship Id="rId71" Type="http://schemas.openxmlformats.org/officeDocument/2006/relationships/hyperlink" Target="https://olayan.com/our-business/" TargetMode="External"/><Relationship Id="rId2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29" Type="http://schemas.openxmlformats.org/officeDocument/2006/relationships/hyperlink" Target="NEIN" TargetMode="External"/><Relationship Id="rId24" Type="http://schemas.openxmlformats.org/officeDocument/2006/relationships/hyperlink" Target="NEIN" TargetMode="External"/><Relationship Id="rId40" Type="http://schemas.openxmlformats.org/officeDocument/2006/relationships/hyperlink" Target="https://www.rheinmetall.com/de/media/news-watch/news/2025/09/2025-09-05-werkseroeffnung-in-unterluess" TargetMode="External"/><Relationship Id="rId45" Type="http://schemas.openxmlformats.org/officeDocument/2006/relationships/hyperlink" Target="https://www.rwe.com/presse/rwe-ag/2026-08-13-rwe-liefert-starkes-halbjahresergebnis/" TargetMode="External"/><Relationship Id="rId66" Type="http://schemas.openxmlformats.org/officeDocument/2006/relationships/hyperlink" Target="https://www.telefonica.de/news/corporate/2026/06/mehr-tempo-im-mobilfunk-telefonica-deutschland-setzt-im-ersten-halbjahr-2026-rund-4500-ausbauprojekte-um.html?cat=pressemitteilungen" TargetMode="External"/><Relationship Id="rId87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Relationship Id="rId61" Type="http://schemas.openxmlformats.org/officeDocument/2006/relationships/hyperlink" Target="https://www.stellantis.com/en/investors/reporting/financial-reports" TargetMode="External"/><Relationship Id="rId82" Type="http://schemas.openxmlformats.org/officeDocument/2006/relationships/hyperlink" Target="https://www.newsroom.zurich.de/pressreleases/zurich-in-deutschland-jubilaeumsjahr-2025-mit-rekordergebnis-3443985" TargetMode="External"/><Relationship Id="rId19" Type="http://schemas.openxmlformats.org/officeDocument/2006/relationships/hyperlink" Target="https://wm.baden-wuerttemberg.de/de/service/kommunikation-und-medien/pressemitteilung/pid/pharmaindustrie-investitionen-wandern-ab-deutschland-muss-gegensteuern" TargetMode="External"/></Relationships>
</file>

<file path=xl/worksheets/_rels/sheet17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etyourguide.com/" TargetMode="External"/><Relationship Id="rId299" Type="http://schemas.openxmlformats.org/officeDocument/2006/relationships/hyperlink" Target="https://sunfire.de/de/news/sunfire-sichert-sich-avalfinanzierung-ueber-200-millionen-euro/" TargetMode="External"/><Relationship Id="rId21" Type="http://schemas.openxmlformats.org/officeDocument/2006/relationships/hyperlink" Target="https://www.amprion.net/Presse/Presse-Detailseite_98176.html" TargetMode="External"/><Relationship Id="rId63" Type="http://schemas.openxmlformats.org/officeDocument/2006/relationships/hyperlink" Target="https://ir.carlyle.com/events-and-presentations/events" TargetMode="External"/><Relationship Id="rId159" Type="http://schemas.openxmlformats.org/officeDocument/2006/relationships/hyperlink" Target="https://isaraerospace.com/news-press-releases" TargetMode="External"/><Relationship Id="rId324" Type="http://schemas.openxmlformats.org/officeDocument/2006/relationships/hyperlink" Target="https://ir.tonies.com/de/veroffentlichungen" TargetMode="External"/><Relationship Id="rId170" Type="http://schemas.openxmlformats.org/officeDocument/2006/relationships/hyperlink" Target="https://www.kkr.com/" TargetMode="External"/><Relationship Id="rId226" Type="http://schemas.openxmlformats.org/officeDocument/2006/relationships/hyperlink" Target="https://www.pepperl-fuchs.com/global/en/company.htm" TargetMode="External"/><Relationship Id="rId268" Type="http://schemas.openxmlformats.org/officeDocument/2006/relationships/hyperlink" Target="https://www.schaeffler.com/de/investor-relations/veranstaltungen-publikationen/ir-mitteilungen/ir_releases_detail.jsp?id=88175300" TargetMode="External"/><Relationship Id="rId32" Type="http://schemas.openxmlformats.org/officeDocument/2006/relationships/hyperlink" Target="https://www.axelspringer.com/de/ax-press-release/axel-springer-legt-erste-zahlen-in-neuer-unternehmensstruktur-vor" TargetMode="External"/><Relationship Id="rId74" Type="http://schemas.openxmlformats.org/officeDocument/2006/relationships/hyperlink" Target="https://www.edelstahlservice.de/" TargetMode="External"/><Relationship Id="rId128" Type="http://schemas.openxmlformats.org/officeDocument/2006/relationships/hyperlink" Target="https://www.goldbeck.de/unternehmen/newsroom/news/goldbeck-rg-west-geschaeftsjahr-2025-26" TargetMode="External"/><Relationship Id="rId335" Type="http://schemas.openxmlformats.org/officeDocument/2006/relationships/hyperlink" Target="https://www.viessmann.group/what" TargetMode="External"/><Relationship Id="rId5" Type="http://schemas.openxmlformats.org/officeDocument/2006/relationships/hyperlink" Target="https://www.adventinternational.com/investments/" TargetMode="External"/><Relationship Id="rId181" Type="http://schemas.openxmlformats.org/officeDocument/2006/relationships/hyperlink" Target="https://leica-camera.com/de-DE/presse/leica-camera-gruppe-mit-robuster-geschaeftsentwicklung-im-geschaeftsjahr-20252026" TargetMode="External"/><Relationship Id="rId237" Type="http://schemas.openxmlformats.org/officeDocument/2006/relationships/hyperlink" Target="https://www.proximafusion.com/press-news/" TargetMode="External"/><Relationship Id="rId279" Type="http://schemas.openxmlformats.org/officeDocument/2006/relationships/hyperlink" Target="https://www.siemens.com/de-de/company/investor-relations/financial-results/" TargetMode="External"/><Relationship Id="rId43" Type="http://schemas.openxmlformats.org/officeDocument/2006/relationships/hyperlink" Target="https://www.apollo.com/insights-news/pressreleases/2026/09/apollo-funds-complete-3-billion-capital-solution-for-bayer-3362850" TargetMode="External"/><Relationship Id="rId139" Type="http://schemas.openxmlformats.org/officeDocument/2006/relationships/hyperlink" Target="https://www.sec.gov/Archives/edgar/data/1333141/000110465926019005/fms-20251231x20f.htm" TargetMode="External"/><Relationship Id="rId290" Type="http://schemas.openxmlformats.org/officeDocument/2006/relationships/hyperlink" Target="https://www.starkgroup.dk/" TargetMode="External"/><Relationship Id="rId304" Type="http://schemas.openxmlformats.org/officeDocument/2006/relationships/hyperlink" Target="https://taxfix.de/ueber-uns/" TargetMode="External"/><Relationship Id="rId85" Type="http://schemas.openxmlformats.org/officeDocument/2006/relationships/hyperlink" Target="https://www.essity.com/investors/reports-and-presentations/financial-reports" TargetMode="External"/><Relationship Id="rId150" Type="http://schemas.openxmlformats.org/officeDocument/2006/relationships/hyperlink" Target="https://isquaredcapital.com/investments/" TargetMode="External"/><Relationship Id="rId192" Type="http://schemas.openxmlformats.org/officeDocument/2006/relationships/hyperlink" Target="https://news.microsoft.com/de-de/" TargetMode="External"/><Relationship Id="rId206" Type="http://schemas.openxmlformats.org/officeDocument/2006/relationships/hyperlink" Target="https://www.nextwind.de/news/rekordfinanzierung-fuer-nextwind" TargetMode="External"/><Relationship Id="rId248" Type="http://schemas.openxmlformats.org/officeDocument/2006/relationships/hyperlink" Target="https://ir.rheinmetall.com/de/finanzberichte" TargetMode="External"/><Relationship Id="rId12" Type="http://schemas.openxmlformats.org/officeDocument/2006/relationships/hyperlink" Target="https://www.allisa.software/" TargetMode="External"/><Relationship Id="rId108" Type="http://schemas.openxmlformats.org/officeDocument/2006/relationships/hyperlink" Target="https://report.fresenius.com/2025/geschaeftsbericht/lagebericht/prognosebericht.html" TargetMode="External"/><Relationship Id="rId315" Type="http://schemas.openxmlformats.org/officeDocument/2006/relationships/hyperlink" Target="https://www.trlyr.com/insights/terralayr-reaches-financial-close-on-a-60-million-bess-portfolio-financing/" TargetMode="External"/><Relationship Id="rId54" Type="http://schemas.openxmlformats.org/officeDocument/2006/relationships/hyperlink" Target="https://www.press.bmwgroup.com/deutschland/article/detail/T0461032DE?language=de" TargetMode="External"/><Relationship Id="rId96" Type="http://schemas.openxmlformats.org/officeDocument/2006/relationships/hyperlink" Target="https://www.fgsglobal.com/" TargetMode="External"/><Relationship Id="rId161" Type="http://schemas.openxmlformats.org/officeDocument/2006/relationships/hyperlink" Target="https://financialfilings.com/filings/ks-ag/annual-report-esef/2026/69032734/" TargetMode="External"/><Relationship Id="rId217" Type="http://schemas.openxmlformats.org/officeDocument/2006/relationships/hyperlink" Target="https://www.ottogroup.com/de/ueber-uns/kennzahlen.php" TargetMode="External"/><Relationship Id="rId259" Type="http://schemas.openxmlformats.org/officeDocument/2006/relationships/hyperlink" Target="https://www.rwe.com/presse/rwe-ag/2026-08-13-rwe-liefert-starkes-halbjahresergebnis/" TargetMode="External"/><Relationship Id="rId23" Type="http://schemas.openxmlformats.org/officeDocument/2006/relationships/hyperlink" Target="https://www.amprion.net/Presse/Presse-Detailseite_67968.html" TargetMode="External"/><Relationship Id="rId119" Type="http://schemas.openxmlformats.org/officeDocument/2006/relationships/hyperlink" Target="https://www.gic.com.sg/" TargetMode="External"/><Relationship Id="rId270" Type="http://schemas.openxmlformats.org/officeDocument/2006/relationships/hyperlink" Target="https://www.schwenk.de/aktuelles/" TargetMode="External"/><Relationship Id="rId326" Type="http://schemas.openxmlformats.org/officeDocument/2006/relationships/hyperlink" Target="https://www.trumpf.com/de_DE/unternehmen/profil/geschaeftsbericht/" TargetMode="External"/><Relationship Id="rId65" Type="http://schemas.openxmlformats.org/officeDocument/2006/relationships/hyperlink" Target="https://halbjahresfinanzbericht.dzbank.de/de/" TargetMode="External"/><Relationship Id="rId130" Type="http://schemas.openxmlformats.org/officeDocument/2006/relationships/hyperlink" Target="https://blog.google/intl/de-de/" TargetMode="External"/><Relationship Id="rId172" Type="http://schemas.openxmlformats.org/officeDocument/2006/relationships/hyperlink" Target="https://www.kkr.com/de/de/press-release" TargetMode="External"/><Relationship Id="rId228" Type="http://schemas.openxmlformats.org/officeDocument/2006/relationships/hyperlink" Target="https://www.permira.com/news/" TargetMode="External"/><Relationship Id="rId281" Type="http://schemas.openxmlformats.org/officeDocument/2006/relationships/hyperlink" Target="https://www.siemens-energy.com/de/de/home/investor-relations.html" TargetMode="External"/><Relationship Id="rId337" Type="http://schemas.openxmlformats.org/officeDocument/2006/relationships/hyperlink" Target="https://www.investegate.co.uk/index.php/announcement/rns/vodafone-group--vod/vodafone-group-h1-fy26-results/9224986" TargetMode="External"/><Relationship Id="rId34" Type="http://schemas.openxmlformats.org/officeDocument/2006/relationships/hyperlink" Target="https://www.baincapital.com/" TargetMode="External"/><Relationship Id="rId76" Type="http://schemas.openxmlformats.org/officeDocument/2006/relationships/hyperlink" Target="https://www.elementsgreen.com/" TargetMode="External"/><Relationship Id="rId141" Type="http://schemas.openxmlformats.org/officeDocument/2006/relationships/hyperlink" Target="https://www.rwe.com/presse/rwe-ag/2026-05-27-rwe-baut-beteiligung-an-focused-energy-aus/" TargetMode="External"/><Relationship Id="rId7" Type="http://schemas.openxmlformats.org/officeDocument/2006/relationships/hyperlink" Target="https://mediaassets.airbus.com/pm_38_922_922515-962uvvlfu8.pdf?fileName=hy-2026-financial-statements.pdf" TargetMode="External"/><Relationship Id="rId183" Type="http://schemas.openxmlformats.org/officeDocument/2006/relationships/hyperlink" Target="https://www.marvelfusion.com/newsroom/german-federal-government-backs-laser-fusion" TargetMode="External"/><Relationship Id="rId239" Type="http://schemas.openxmlformats.org/officeDocument/2006/relationships/hyperlink" Target="https://corporate.qiagen.com/investor-relations/financial-reports-and-sec-filings/financial-reports/default.aspx" TargetMode="External"/><Relationship Id="rId250" Type="http://schemas.openxmlformats.org/officeDocument/2006/relationships/hyperlink" Target="https://www.rheinmetall.com/de/media/news-watch/news/2025/09/2025-09-05-werkseroeffnung-in-unterluess" TargetMode="External"/><Relationship Id="rId292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306" Type="http://schemas.openxmlformats.org/officeDocument/2006/relationships/hyperlink" Target="https://ir.teamviewer.com/news-details/teamviewer-q2-2026-trendwende-im-dex-geschaeft-teamviewer-one-plattform-mit-gutem-momentum-prognose-fuer-gesamtjahr-bestaetigt/d13fa73e-d940-4149-a131-4936c685d086" TargetMode="External"/><Relationship Id="rId45" Type="http://schemas.openxmlformats.org/officeDocument/2006/relationships/hyperlink" Target="https://www.beiersdorf.com/newsroom/press-information/all-press-releases/2026/08/03-half-year-results-2026" TargetMode="External"/><Relationship Id="rId87" Type="http://schemas.openxmlformats.org/officeDocument/2006/relationships/hyperlink" Target="https://www.essity.de/presse/pressemitteilungen/2025/dampfspeicher/" TargetMode="External"/><Relationship Id="rId110" Type="http://schemas.openxmlformats.org/officeDocument/2006/relationships/hyperlink" Target="https://www.sec.gov/Archives/edgar/data/1333141/000110465926090080/fms-20260630x6k.htm" TargetMode="External"/><Relationship Id="rId152" Type="http://schemas.openxmlformats.org/officeDocument/2006/relationships/hyperlink" Target="https://www.infineon.com/assets/row/public/documents/corporate/investors/annual-reports/2025/2025-annual-report-v01-00-en.pdf" TargetMode="External"/><Relationship Id="rId194" Type="http://schemas.openxmlformats.org/officeDocument/2006/relationships/hyperlink" Target="https://www.mtu.de/de/newsroom/presse/aktuelle-presseinformationen/" TargetMode="External"/><Relationship Id="rId208" Type="http://schemas.openxmlformats.org/officeDocument/2006/relationships/hyperlink" Target="https://www.nextwind.de/news/eu1-8-billion-syndicated-debt-financing" TargetMode="External"/><Relationship Id="rId261" Type="http://schemas.openxmlformats.org/officeDocument/2006/relationships/hyperlink" Target="https://www.samson.de/de/presse-und-medien/" TargetMode="External"/><Relationship Id="rId14" Type="http://schemas.openxmlformats.org/officeDocument/2006/relationships/hyperlink" Target="https://alois-mueller.com/wp-content/themes/custom-theme-alois-mueller/assets/nachhaltigskeitsbericht2025.pdf" TargetMode="External"/><Relationship Id="rId35" Type="http://schemas.openxmlformats.org/officeDocument/2006/relationships/hyperlink" Target="https://www.baincapital.com/portfolio" TargetMode="External"/><Relationship Id="rId56" Type="http://schemas.openxmlformats.org/officeDocument/2006/relationships/hyperlink" Target="https://wm.baden-wuerttemberg.de/de/service/kommunikation-und-medien/pressemitteilung/pid/pharmaindustrie-investitionen-wandern-ab-deutschland-muss-gegensteuern" TargetMode="External"/><Relationship Id="rId77" Type="http://schemas.openxmlformats.org/officeDocument/2006/relationships/hyperlink" Target="https://www.elementsgreen.com/" TargetMode="External"/><Relationship Id="rId100" Type="http://schemas.openxmlformats.org/officeDocument/2006/relationships/hyperlink" Target="https://www.lobbyregister.bundestag.de/media/d5/65/796757/Testatsexemplar-Flix-SE-Consolidated-2025_LR_geschwaerzt.pdf" TargetMode="External"/><Relationship Id="rId282" Type="http://schemas.openxmlformats.org/officeDocument/2006/relationships/hyperlink" Target="https://www.siemens-energy.com/de/de/home/investor-relations.html" TargetMode="External"/><Relationship Id="rId317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338" Type="http://schemas.openxmlformats.org/officeDocument/2006/relationships/hyperlink" Target="https://www.volkswagen-group.com/de/finanzberichte-18134" TargetMode="External"/><Relationship Id="rId8" Type="http://schemas.openxmlformats.org/officeDocument/2006/relationships/hyperlink" Target="https://www.airbus.com/en/investors/financial-results" TargetMode="External"/><Relationship Id="rId98" Type="http://schemas.openxmlformats.org/officeDocument/2006/relationships/hyperlink" Target="https://www.fiege.com/de/newsroom/fiege-feiert-richtfest-fuer-neues-logistikzentrum-hamminkeln" TargetMode="External"/><Relationship Id="rId121" Type="http://schemas.openxmlformats.org/officeDocument/2006/relationships/hyperlink" Target="https://report.gi-de.com/konzernabschluss/" TargetMode="External"/><Relationship Id="rId142" Type="http://schemas.openxmlformats.org/officeDocument/2006/relationships/hyperlink" Target="https://report.gi-de.com/konzernabschluss/" TargetMode="External"/><Relationship Id="rId163" Type="http://schemas.openxmlformats.org/officeDocument/2006/relationships/hyperlink" Target="https://www.kpluss.com/" TargetMode="External"/><Relationship Id="rId184" Type="http://schemas.openxmlformats.org/officeDocument/2006/relationships/hyperlink" Target="https://www.marvelfusion.com/newsroom/marvel-fusion-the-state-of-colorado-and-siemens-energy-sign-letter-of-intent" TargetMode="External"/><Relationship Id="rId219" Type="http://schemas.openxmlformats.org/officeDocument/2006/relationships/hyperlink" Target="https://www.parloa.com/de/presse/" TargetMode="External"/><Relationship Id="rId230" Type="http://schemas.openxmlformats.org/officeDocument/2006/relationships/hyperlink" Target="https://www.personio.com/" TargetMode="External"/><Relationship Id="rId251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25" Type="http://schemas.openxmlformats.org/officeDocument/2006/relationships/hyperlink" Target="https://www.rwe.com/presse/rwe-ag/2025-11-26-rwe-und-apollo-schliessen-transaktion-erfolgreich-ab/" TargetMode="External"/><Relationship Id="rId46" Type="http://schemas.openxmlformats.org/officeDocument/2006/relationships/hyperlink" Target="https://investor.belden.com/news/news-details/2026/Belden-Reports-Record-Fourth-Quarter-and-Full-Year-2025-Results/default.aspx" TargetMode="External"/><Relationship Id="rId67" Type="http://schemas.openxmlformats.org/officeDocument/2006/relationships/hyperlink" Target="https://financialfilings.com/filings/eon-se/annual-report-esef/2026/69033294/" TargetMode="External"/><Relationship Id="rId272" Type="http://schemas.openxmlformats.org/officeDocument/2006/relationships/hyperlink" Target="https://www.sennder.com/" TargetMode="External"/><Relationship Id="rId293" Type="http://schemas.openxmlformats.org/officeDocument/2006/relationships/hyperlink" Target="https://press.siemens.com/global/de/pressemitteilung/siemens-errichtet-digitale-zukunftsfabrik-amberg" TargetMode="External"/><Relationship Id="rId307" Type="http://schemas.openxmlformats.org/officeDocument/2006/relationships/hyperlink" Target="https://www.telefonica.de/file/public/826/GESCHAEFTSBERICHT-2025-DE-Telefonica-Deutschland-Holding-AG.pdf?attachment=1" TargetMode="External"/><Relationship Id="rId328" Type="http://schemas.openxmlformats.org/officeDocument/2006/relationships/hyperlink" Target="https://www.produktion.de/ruestung-aerospace/trumpf-gewinnsprung-macht-hoffnung-auf-trendwende/2753032" TargetMode="External"/><Relationship Id="rId88" Type="http://schemas.openxmlformats.org/officeDocument/2006/relationships/hyperlink" Target="https://www.ewe.com/de/investor-relations/publikationen" TargetMode="External"/><Relationship Id="rId111" Type="http://schemas.openxmlformats.org/officeDocument/2006/relationships/hyperlink" Target="https://www.sec.gov/Archives/edgar/data/1333141/000110465926019005/fms-20251231x20f.htm" TargetMode="External"/><Relationship Id="rId132" Type="http://schemas.openxmlformats.org/officeDocument/2006/relationships/hyperlink" Target="https://blog.google/intl/de-de/unternehmen/engagement/google-investiert-milliarden-in-deutschlands-digitale-zukunft/" TargetMode="External"/><Relationship Id="rId153" Type="http://schemas.openxmlformats.org/officeDocument/2006/relationships/hyperlink" Target="https://www.infineon.com/about/press/press-releases" TargetMode="External"/><Relationship Id="rId174" Type="http://schemas.openxmlformats.org/officeDocument/2006/relationships/hyperlink" Target="https://newsroom.knorr-bremse.com/en/knorr-bremse-delivers-strong-second-quarter-results-and-launches-growth-beyond-strategy" TargetMode="External"/><Relationship Id="rId195" Type="http://schemas.openxmlformats.org/officeDocument/2006/relationships/hyperlink" Target="https://www.mtu.de/de/newsroom/presse/aktuelle-presseinformationen/press-release-detail/mtu-aero-engines-remains-on-track-with-growth-in-first-half-of-2026-and-raises-free-cash-flow-guidance-1-1/" TargetMode="External"/><Relationship Id="rId209" Type="http://schemas.openxmlformats.org/officeDocument/2006/relationships/hyperlink" Target="https://www.nttdata.com/global/en/investors" TargetMode="External"/><Relationship Id="rId220" Type="http://schemas.openxmlformats.org/officeDocument/2006/relationships/hyperlink" Target="https://www.parloa.com/de/presse/parloa-sichert-sich-350-millionen-us-dollar-in-series-d/" TargetMode="External"/><Relationship Id="rId241" Type="http://schemas.openxmlformats.org/officeDocument/2006/relationships/hyperlink" Target="https://corporate.qiagen.com/English/newsroom/press-releases/press-release-details/2026/Qiagen-Announces-Form-20-F-Annual-Report-Filing-for-2025-Results/default.aspx" TargetMode="External"/><Relationship Id="rId15" Type="http://schemas.openxmlformats.org/officeDocument/2006/relationships/hyperlink" Target="https://alois-mueller.com/" TargetMode="External"/><Relationship Id="rId36" Type="http://schemas.openxmlformats.org/officeDocument/2006/relationships/hyperlink" Target="https://bericht.basf.com/2025/de/konzernabschluss/kapitalflussrechnung.html" TargetMode="External"/><Relationship Id="rId57" Type="http://schemas.openxmlformats.org/officeDocument/2006/relationships/hyperlink" Target="https://www.handelsblatt.com/unternehmen/industrie/pharma-boehringer-ingelheim-streicht-hohe-investitionen-in-deutschland/100230012.html" TargetMode="External"/><Relationship Id="rId262" Type="http://schemas.openxmlformats.org/officeDocument/2006/relationships/hyperlink" Target="https://www.samson.de/de/unternehmen/" TargetMode="External"/><Relationship Id="rId283" Type="http://schemas.openxmlformats.org/officeDocument/2006/relationships/hyperlink" Target="https://www.siemens-energy.com/de/de/home/press-releases/siemens-energy-invests--220-million.html" TargetMode="External"/><Relationship Id="rId318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339" Type="http://schemas.openxmlformats.org/officeDocument/2006/relationships/hyperlink" Target="https://www.volkswagen-group.com/de/finanzkennzahlen-18842" TargetMode="External"/><Relationship Id="rId78" Type="http://schemas.openxmlformats.org/officeDocument/2006/relationships/hyperlink" Target="https://elementsgreen.com/news/elements-green-sets-out-battery-storage-plans-for-germany/" TargetMode="External"/><Relationship Id="rId99" Type="http://schemas.openxmlformats.org/officeDocument/2006/relationships/hyperlink" Target="https://www.fiege.com/de/newsroom/fiege-feiert-richtfest-fuer-neues-logistikzentrum-hamminkeln" TargetMode="External"/><Relationship Id="rId101" Type="http://schemas.openxmlformats.org/officeDocument/2006/relationships/hyperlink" Target="https://corporate.flix.com/de/" TargetMode="External"/><Relationship Id="rId122" Type="http://schemas.openxmlformats.org/officeDocument/2006/relationships/hyperlink" Target="https://report.gi-de.com/giesecke-devrient-gruppe/" TargetMode="External"/><Relationship Id="rId143" Type="http://schemas.openxmlformats.org/officeDocument/2006/relationships/hyperlink" Target="https://investors.hensoldt.net/news/financial-year-2025-hensoldt-achieves-record-order-intake-and-confirms-structural-growth-path/7f15c9a0-04e9-4f26-91d4-fcdf9af6db2d" TargetMode="External"/><Relationship Id="rId164" Type="http://schemas.openxmlformats.org/officeDocument/2006/relationships/hyperlink" Target="https://www.kfw.de/KfW-Konzern/Investor-Relations/" TargetMode="External"/><Relationship Id="rId185" Type="http://schemas.openxmlformats.org/officeDocument/2006/relationships/hyperlink" Target="https://financialfilings.com/filings/mercedes-benz-ag/annual-report/2026/33033271/" TargetMode="External"/><Relationship Id="rId9" Type="http://schemas.openxmlformats.org/officeDocument/2006/relationships/hyperlink" Target="https://www.allianz.com/content/dam/onemarketing/azcom/Allianz_com/investor-relations/en/results-reports/annual-report/ar-2025/en-allianz-group-annual-report-2025.pdf" TargetMode="External"/><Relationship Id="rId210" Type="http://schemas.openxmlformats.org/officeDocument/2006/relationships/hyperlink" Target="https://www.nttdata.com/global/en/investors" TargetMode="External"/><Relationship Id="rId26" Type="http://schemas.openxmlformats.org/officeDocument/2006/relationships/hyperlink" Target="https://www.apollo.com/insights-news/pressreleases/2026/09/apollo-funds-complete-3-billion-capital-solution-for-bayer-3362850" TargetMode="External"/><Relationship Id="rId231" Type="http://schemas.openxmlformats.org/officeDocument/2006/relationships/hyperlink" Target="https://www.personio.com/about-personio/" TargetMode="External"/><Relationship Id="rId252" Type="http://schemas.openxmlformats.org/officeDocument/2006/relationships/hyperlink" Target="https://www.roche.com/investors/updates" TargetMode="External"/><Relationship Id="rId273" Type="http://schemas.openxmlformats.org/officeDocument/2006/relationships/hyperlink" Target="https://www.sennder.com/newsroom" TargetMode="External"/><Relationship Id="rId294" Type="http://schemas.openxmlformats.org/officeDocument/2006/relationships/hyperlink" Target="https://www.roche.de/presse/news/roche-legt-grundstein-fuer-die-diagnostikproduktion-der-zukunft" TargetMode="External"/><Relationship Id="rId308" Type="http://schemas.openxmlformats.org/officeDocument/2006/relationships/hyperlink" Target="https://www.cnmv.es/webservices/verdocumento/ver?t=%7B80a79cd1-50ce-4475-bbcf-97af647a5a35%7D" TargetMode="External"/><Relationship Id="rId329" Type="http://schemas.openxmlformats.org/officeDocument/2006/relationships/hyperlink" Target="https://www.united-internet.de/fileadmin/user_upload/Konzernabschluss_2025_DE.pdf" TargetMode="External"/><Relationship Id="rId47" Type="http://schemas.openxmlformats.org/officeDocument/2006/relationships/hyperlink" Target="https://investor.belden.com/news/news-details/2026/Belden-Reports-Record-Second-Quarter-2026-Results/default.aspx" TargetMode="External"/><Relationship Id="rId68" Type="http://schemas.openxmlformats.org/officeDocument/2006/relationships/hyperlink" Target="https://financialfilings.com/filings/eon-se/interim-quarterly-report/2026/56002378/" TargetMode="External"/><Relationship Id="rId89" Type="http://schemas.openxmlformats.org/officeDocument/2006/relationships/hyperlink" Target="https://www.ewe.com/de/media-center/pressemitteilungen/2026/09/ewe-weiter-auf-investitionskurs-ewe-ag" TargetMode="External"/><Relationship Id="rId112" Type="http://schemas.openxmlformats.org/officeDocument/2006/relationships/hyperlink" Target="https://www.generalcatalyst.com/" TargetMode="External"/><Relationship Id="rId133" Type="http://schemas.openxmlformats.org/officeDocument/2006/relationships/hyperlink" Target="https://www.heidelbergmaterials.com/system/files/2026-03/Statement_of_cash_flows_2025.pdf" TargetMode="External"/><Relationship Id="rId154" Type="http://schemas.openxmlformats.org/officeDocument/2006/relationships/hyperlink" Target="https://www.infineon.com/de/press-release/2026/ifxpr202607-117" TargetMode="External"/><Relationship Id="rId175" Type="http://schemas.openxmlformats.org/officeDocument/2006/relationships/hyperlink" Target="https://newsroom.knorr-bremse.com/en/knorr-bremses-largest-european-truck-plant-to-be-expanded/" TargetMode="External"/><Relationship Id="rId340" Type="http://schemas.openxmlformats.org/officeDocument/2006/relationships/hyperlink" Target="https://report.vonovia.com/2025/q4/de/" TargetMode="External"/><Relationship Id="rId196" Type="http://schemas.openxmlformats.org/officeDocument/2006/relationships/hyperlink" Target="https://www.mtu.de/de/investoren/publikationen-events/finanzberichte/" TargetMode="External"/><Relationship Id="rId200" Type="http://schemas.openxmlformats.org/officeDocument/2006/relationships/hyperlink" Target="https://www.munk-group.com/de/unternehmen/ueber-uns/geschichte" TargetMode="External"/><Relationship Id="rId16" Type="http://schemas.openxmlformats.org/officeDocument/2006/relationships/hyperlink" Target="https://altor.com/" TargetMode="External"/><Relationship Id="rId221" Type="http://schemas.openxmlformats.org/officeDocument/2006/relationships/hyperlink" Target="https://www.partnersgroup.com/news-and-views/press-releases/corporate-news/detail?news_id=675a461a-0455-4d91-a598-3cd510d6d777" TargetMode="External"/><Relationship Id="rId242" Type="http://schemas.openxmlformats.org/officeDocument/2006/relationships/hyperlink" Target="https://ir.renk.com/de/reports-presentations/financial-reporting" TargetMode="External"/><Relationship Id="rId263" Type="http://schemas.openxmlformats.org/officeDocument/2006/relationships/hyperlink" Target="https://www.sec.gov/Archives/edgar/data/1000184/000110465926020058/sap-20251231x20f.htm" TargetMode="External"/><Relationship Id="rId284" Type="http://schemas.openxmlformats.org/officeDocument/2006/relationships/hyperlink" Target="https://www.siemens-healthineers.com/deu/investor-relations" TargetMode="External"/><Relationship Id="rId319" Type="http://schemas.openxmlformats.org/officeDocument/2006/relationships/hyperlink" Target="https://olayan.com/our-business/" TargetMode="External"/><Relationship Id="rId37" Type="http://schemas.openxmlformats.org/officeDocument/2006/relationships/hyperlink" Target="https://www.basf.com/global/de/investors/basf-at-a-glance/key-financial-data/cash-flow" TargetMode="External"/><Relationship Id="rId58" Type="http://schemas.openxmlformats.org/officeDocument/2006/relationships/hyperlink" Target="https://assets.bosch.com/media/global/bosch_group/our_figures/pdf/bosch-annual-report-2025.pdf" TargetMode="External"/><Relationship Id="rId79" Type="http://schemas.openxmlformats.org/officeDocument/2006/relationships/hyperlink" Target="https://www.enpal.de/" TargetMode="External"/><Relationship Id="rId102" Type="http://schemas.openxmlformats.org/officeDocument/2006/relationships/hyperlink" Target="https://corporate.flix.com/de/" TargetMode="External"/><Relationship Id="rId123" Type="http://schemas.openxmlformats.org/officeDocument/2006/relationships/hyperlink" Target="https://report.gi-de.com/konzern-lagebericht/" TargetMode="External"/><Relationship Id="rId144" Type="http://schemas.openxmlformats.org/officeDocument/2006/relationships/hyperlink" Target="https://investors.hensoldt.net/news/hensoldt-doubles-order-intake-in-the-first-half-of-2026-revenue-and-earnings-rise/d0140adc-3137-47d7-8f70-fbf0acbf0597" TargetMode="External"/><Relationship Id="rId330" Type="http://schemas.openxmlformats.org/officeDocument/2006/relationships/hyperlink" Target="https://www.united-internet.de/investor-relations/publikationen/meldungen/meldungen-detail/news/united-internet-mit-erfolgreichem-1-halbjahr-2026/" TargetMode="External"/><Relationship Id="rId90" Type="http://schemas.openxmlformats.org/officeDocument/2006/relationships/hyperlink" Target="https://www.ewe.com/de/media-center/pressemitteilungen/2026/05/ewe-vergibt-groauftrag-an-bilfinger-ewe-ag" TargetMode="External"/><Relationship Id="rId165" Type="http://schemas.openxmlformats.org/officeDocument/2006/relationships/hyperlink" Target="https://www.kfw.de/KfW-Konzern/Newsroom/" TargetMode="External"/><Relationship Id="rId186" Type="http://schemas.openxmlformats.org/officeDocument/2006/relationships/hyperlink" Target="https://financialfilings.com/filings/mercedes-benz-ag/interim-quarterly-report/2026/57600512/" TargetMode="External"/><Relationship Id="rId211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232" Type="http://schemas.openxmlformats.org/officeDocument/2006/relationships/hyperlink" Target="https://www.personio.com/" TargetMode="External"/><Relationship Id="rId253" Type="http://schemas.openxmlformats.org/officeDocument/2006/relationships/hyperlink" Target="https://www.roche.de/unternehmen/wer-wir-sind/unsere-investitionen/investitionen-in-deutschland" TargetMode="External"/><Relationship Id="rId274" Type="http://schemas.openxmlformats.org/officeDocument/2006/relationships/hyperlink" Target="https://www.sennder.com/" TargetMode="External"/><Relationship Id="rId295" Type="http://schemas.openxmlformats.org/officeDocument/2006/relationships/hyperlink" Target="https://www.siemens-energy.com/de/de/home/press-releases/siemens-energy-invests--220-million.html" TargetMode="External"/><Relationship Id="rId309" Type="http://schemas.openxmlformats.org/officeDocument/2006/relationships/hyperlink" Target="https://www.telefonica.de/news/corporate/2026/06/mehr-tempo-im-mobilfunk-telefonica-deutschland-setzt-im-ersten-halbjahr-2026-rund-4500-ausbauprojekte-um.html?cat=pressemitteilungen" TargetMode="External"/><Relationship Id="rId27" Type="http://schemas.openxmlformats.org/officeDocument/2006/relationships/hyperlink" Target="https://www.ardian.com/sites/default/files/2026-06/Ardian-2025-Integrated-Report.pdf" TargetMode="External"/><Relationship Id="rId48" Type="http://schemas.openxmlformats.org/officeDocument/2006/relationships/hyperlink" Target="https://www.sec.gov/Archives/edgar/data/2012383/000119312526071966/blk-20251231.htm" TargetMode="External"/><Relationship Id="rId69" Type="http://schemas.openxmlformats.org/officeDocument/2006/relationships/hyperlink" Target="https://www.presseportal.de/pm/108695/6076898" TargetMode="External"/><Relationship Id="rId113" Type="http://schemas.openxmlformats.org/officeDocument/2006/relationships/hyperlink" Target="https://www.generalcatalyst.com/" TargetMode="External"/><Relationship Id="rId134" Type="http://schemas.openxmlformats.org/officeDocument/2006/relationships/hyperlink" Target="https://www.heidelbergmaterials.com/en/investor-relations" TargetMode="External"/><Relationship Id="rId320" Type="http://schemas.openxmlformats.org/officeDocument/2006/relationships/hyperlink" Target="https://olayan.com/our-business/" TargetMode="External"/><Relationship Id="rId80" Type="http://schemas.openxmlformats.org/officeDocument/2006/relationships/hyperlink" Target="https://www.enpal.de/" TargetMode="External"/><Relationship Id="rId155" Type="http://schemas.openxmlformats.org/officeDocument/2006/relationships/hyperlink" Target="https://innoenergy.com/" TargetMode="External"/><Relationship Id="rId176" Type="http://schemas.openxmlformats.org/officeDocument/2006/relationships/hyperlink" Target="https://lanxess.com/-/media/project/lanxess/corporate-internet/investors/reporting/2025/q4/2025-ar-lxs-web.pdf" TargetMode="External"/><Relationship Id="rId197" Type="http://schemas.openxmlformats.org/officeDocument/2006/relationships/hyperlink" Target="https://www.munichre.com/en/company/investors/reports-and-presentations.html" TargetMode="External"/><Relationship Id="rId341" Type="http://schemas.openxmlformats.org/officeDocument/2006/relationships/hyperlink" Target="https://report.vonovia.com/2026/q2/de/eroerterung-der-ertragslage-nach-segmenten" TargetMode="External"/><Relationship Id="rId201" Type="http://schemas.openxmlformats.org/officeDocument/2006/relationships/hyperlink" Target="https://www.munk-group.com/de/unternehmen/ueber-uns/geschichte" TargetMode="External"/><Relationship Id="rId222" Type="http://schemas.openxmlformats.org/officeDocument/2006/relationships/hyperlink" Target="https://www.partnersgroup.com/news-and-views/" TargetMode="External"/><Relationship Id="rId243" Type="http://schemas.openxmlformats.org/officeDocument/2006/relationships/hyperlink" Target="https://ir.renk.com/news-releases/news-release-details/h1-2026-record-order-intake-renk-above-average-increase-adjusted" TargetMode="External"/><Relationship Id="rId264" Type="http://schemas.openxmlformats.org/officeDocument/2006/relationships/hyperlink" Target="https://www.sap.com/integrated-reports/2025/de.html" TargetMode="External"/><Relationship Id="rId285" Type="http://schemas.openxmlformats.org/officeDocument/2006/relationships/hyperlink" Target="https://www.siemens-healthineers.com/deu/press/releases/2026q3" TargetMode="External"/><Relationship Id="rId17" Type="http://schemas.openxmlformats.org/officeDocument/2006/relationships/hyperlink" Target="https://altor.com/investments/" TargetMode="External"/><Relationship Id="rId38" Type="http://schemas.openxmlformats.org/officeDocument/2006/relationships/hyperlink" Target="https://bericht.basf.com/2025/de/zusammengefasster-lagebericht/angaben-zur-basf-se-nach-hgb/vermoegens-und-finanzlage.html" TargetMode="External"/><Relationship Id="rId59" Type="http://schemas.openxmlformats.org/officeDocument/2006/relationships/hyperlink" Target="https://www.bosch-presse.de/pressportal/de/de/halbjahreszahlen-2026-bosch-bekraeftigt-ausblick-285632.html" TargetMode="External"/><Relationship Id="rId103" Type="http://schemas.openxmlformats.org/officeDocument/2006/relationships/hyperlink" Target="https://focused-energy.world/" TargetMode="External"/><Relationship Id="rId124" Type="http://schemas.openxmlformats.org/officeDocument/2006/relationships/hyperlink" Target="https://www.sec.gov/Archives/edgar/data/1709048/000170904826000022/gfs-20251231.htm" TargetMode="External"/><Relationship Id="rId310" Type="http://schemas.openxmlformats.org/officeDocument/2006/relationships/hyperlink" Target="https://www.temasek.com.sg/en/news-and-resources/news-room/news/2026/temasek-net-portfolio-value-grows-to-518b-up-49b-from-last-year" TargetMode="External"/><Relationship Id="rId70" Type="http://schemas.openxmlformats.org/officeDocument/2006/relationships/hyperlink" Target="https://earlybird.com/" TargetMode="External"/><Relationship Id="rId91" Type="http://schemas.openxmlformats.org/officeDocument/2006/relationships/hyperlink" Target="https://www.festo.com/de/de/" TargetMode="External"/><Relationship Id="rId145" Type="http://schemas.openxmlformats.org/officeDocument/2006/relationships/hyperlink" Target="https://www.hensoldt.net/news/hensoldt-optronics-builds-new-plant-in-oberkochen" TargetMode="External"/><Relationship Id="rId166" Type="http://schemas.openxmlformats.org/officeDocument/2006/relationships/hyperlink" Target="https://www.kfw.de/KfW-Konzern/" TargetMode="External"/><Relationship Id="rId187" Type="http://schemas.openxmlformats.org/officeDocument/2006/relationships/hyperlink" Target="https://group.mercedes-benz.com/unternehmen/produktion/produktionsnetzwerk/produktionsstart-gla-rastatt.html" TargetMode="External"/><Relationship Id="rId331" Type="http://schemas.openxmlformats.org/officeDocument/2006/relationships/hyperlink" Target="https://unternehmen.1und1.de/corporate-news/2026/1-1-mit-halbjahreszahlen-prognose-2026-bestaetigt" TargetMode="Externa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212" Type="http://schemas.openxmlformats.org/officeDocument/2006/relationships/hyperlink" Target="https://investor.nvidia.com/financial-info/annual-reports-and-proxies/default.aspx" TargetMode="External"/><Relationship Id="rId233" Type="http://schemas.openxmlformats.org/officeDocument/2006/relationships/hyperlink" Target="https://corporate.pirelli.com/corporate/en-ww/investors/financial-publications/financial-reports" TargetMode="External"/><Relationship Id="rId254" Type="http://schemas.openxmlformats.org/officeDocument/2006/relationships/hyperlink" Target="https://www.rocktechlithium.com/news" TargetMode="External"/><Relationship Id="rId28" Type="http://schemas.openxmlformats.org/officeDocument/2006/relationships/hyperlink" Target="https://www.ardian.com/news-insights/press-releases/ardian-clean-energy-evergreen-fund-aceef-enters-german-renewables" TargetMode="External"/><Relationship Id="rId49" Type="http://schemas.openxmlformats.org/officeDocument/2006/relationships/hyperlink" Target="https://www.blackrock.com/corporate/newsroom/media/press-releases/blackrock-reports-third-quarter-2026" TargetMode="External"/><Relationship Id="rId114" Type="http://schemas.openxmlformats.org/officeDocument/2006/relationships/hyperlink" Target="https://www.generalcatalyst.com/" TargetMode="External"/><Relationship Id="rId275" Type="http://schemas.openxmlformats.org/officeDocument/2006/relationships/hyperlink" Target="https://www.saarstahl.com/" TargetMode="External"/><Relationship Id="rId296" Type="http://schemas.openxmlformats.org/officeDocument/2006/relationships/hyperlink" Target="https://www.stellantis.com/en/investors/reporting/financial-reports" TargetMode="External"/><Relationship Id="rId300" Type="http://schemas.openxmlformats.org/officeDocument/2006/relationships/hyperlink" Target="https://www.symrise.com/de/investoren/finanzergebnisse/" TargetMode="External"/><Relationship Id="rId60" Type="http://schemas.openxmlformats.org/officeDocument/2006/relationships/hyperlink" Target="https://www.reports.zeiss.com/meditec-ag/2425/de/konzernlagebericht/wirtschaftsbericht/finanzlage.html" TargetMode="External"/><Relationship Id="rId81" Type="http://schemas.openxmlformats.org/officeDocument/2006/relationships/hyperlink" Target="https://www.corporate.enpal.com/pressemitteilungen/enpal-erzielt-2025-rekordumsatz-und-setzt-weiter-auf-starkes-wachstum" TargetMode="External"/><Relationship Id="rId135" Type="http://schemas.openxmlformats.org/officeDocument/2006/relationships/hyperlink" Target="https://financialfilings.com/filings/heidelbergcement-ag/annual-report-esef/2026/69034871/" TargetMode="External"/><Relationship Id="rId156" Type="http://schemas.openxmlformats.org/officeDocument/2006/relationships/hyperlink" Target="https://innoenergy.com/" TargetMode="External"/><Relationship Id="rId177" Type="http://schemas.openxmlformats.org/officeDocument/2006/relationships/hyperlink" Target="https://lanxess.com/en/investors/reporting" TargetMode="External"/><Relationship Id="rId198" Type="http://schemas.openxmlformats.org/officeDocument/2006/relationships/hyperlink" Target="https://www.munichre.com/en/company/investors/reports-and-presentations.html" TargetMode="External"/><Relationship Id="rId321" Type="http://schemas.openxmlformats.org/officeDocument/2006/relationships/hyperlink" Target="https://www.thyssenkrupp.com/de/investoren/berichte-und-publikationen" TargetMode="External"/><Relationship Id="rId342" Type="http://schemas.openxmlformats.org/officeDocument/2006/relationships/hyperlink" Target="https://corporate.zalando.com/de/investor-relations/zalando-jahresergebnis-25" TargetMode="External"/><Relationship Id="rId202" Type="http://schemas.openxmlformats.org/officeDocument/2006/relationships/hyperlink" Target="https://www.munk-group.com/de/unternehmen/ueber-uns/geschichte" TargetMode="External"/><Relationship Id="rId223" Type="http://schemas.openxmlformats.org/officeDocument/2006/relationships/hyperlink" Target="https://www.partnersgroup.com/" TargetMode="External"/><Relationship Id="rId244" Type="http://schemas.openxmlformats.org/officeDocument/2006/relationships/hyperlink" Target="https://www.renk.com/en/newsroom/news/press-releases/2026/renk-group-is-committed-to-a-secure-future-and-to-germany-as-a-strong-business-location" TargetMode="External"/><Relationship Id="rId18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39" Type="http://schemas.openxmlformats.org/officeDocument/2006/relationships/hyperlink" Target="https://www.basf.com/dam/jcr%3A7c27643c-f03b-4430-b464-b1e21a6cf1b5/basf/www/global/documents/en/news-and-media/news-releases/2025/04/P091e_EGSAExpansionLU.pdf" TargetMode="External"/><Relationship Id="rId265" Type="http://schemas.openxmlformats.org/officeDocument/2006/relationships/hyperlink" Target="https://www.sap.com/investors/de/financial-documents-and-events.html" TargetMode="External"/><Relationship Id="rId286" Type="http://schemas.openxmlformats.org/officeDocument/2006/relationships/hyperlink" Target="https://www.siemens-healthineers.com/deu/press/releases/kemnath" TargetMode="External"/><Relationship Id="rId50" Type="http://schemas.openxmlformats.org/officeDocument/2006/relationships/hyperlink" Target="https://www.sec.gov/Archives/edgar/data/1393818/000119312526082531/d48618d10k.htm" TargetMode="External"/><Relationship Id="rId104" Type="http://schemas.openxmlformats.org/officeDocument/2006/relationships/hyperlink" Target="https://focused-energy.world/" TargetMode="External"/><Relationship Id="rId125" Type="http://schemas.openxmlformats.org/officeDocument/2006/relationships/hyperlink" Target="https://www.sec.gov/Archives/edgar/data/1709048/000170904826000219/gfs-20260630_d2.htm" TargetMode="External"/><Relationship Id="rId146" Type="http://schemas.openxmlformats.org/officeDocument/2006/relationships/hyperlink" Target="https://www.herrenknecht.com/de/unternehmen/" TargetMode="External"/><Relationship Id="rId167" Type="http://schemas.openxmlformats.org/officeDocument/2006/relationships/hyperlink" Target="https://reports.kiongroup.com/2025/ar/management-report/report-on-the-economic-position/financial-position-and-financial-performance/financial-position.html" TargetMode="External"/><Relationship Id="rId188" Type="http://schemas.openxmlformats.org/officeDocument/2006/relationships/hyperlink" Target="https://www.merz.com/" TargetMode="External"/><Relationship Id="rId311" Type="http://schemas.openxmlformats.org/officeDocument/2006/relationships/hyperlink" Target="https://www.temasek.com.sg/en/news-and-resources/news-room/news/2026/temasek-net-portfolio-value-grows-to-518b-up-49b-from-last-year" TargetMode="External"/><Relationship Id="rId332" Type="http://schemas.openxmlformats.org/officeDocument/2006/relationships/hyperlink" Target="https://www.lobbyregister.bundestag.de/media/7b/ac/637527/VTAG-Geschaeftsbericht-31-Maerz-2025.pdf" TargetMode="External"/><Relationship Id="rId71" Type="http://schemas.openxmlformats.org/officeDocument/2006/relationships/hyperlink" Target="https://earlybird.com/portfolio/" TargetMode="External"/><Relationship Id="rId92" Type="http://schemas.openxmlformats.org/officeDocument/2006/relationships/hyperlink" Target="https://www.festo.com/de/de/" TargetMode="External"/><Relationship Id="rId213" Type="http://schemas.openxmlformats.org/officeDocument/2006/relationships/hyperlink" Target="https://investor.nvidia.com/financial-info/quarterly-results/default.aspx" TargetMode="External"/><Relationship Id="rId234" Type="http://schemas.openxmlformats.org/officeDocument/2006/relationships/hyperlink" Target="https://corporate.pirelli.com/corporate/en-ww/investors/financial-publications/financial-reports" TargetMode="External"/><Relationship Id="rId2" Type="http://schemas.openxmlformats.org/officeDocument/2006/relationships/hyperlink" Target="https://www.eurogrid.com/cdn/files/48cfa705-daf4-446e-74cc-08deec9981f8/eurogrid%20gmbh%20unaudited%20condensed%20consolidated%20interim%20financial%20statements%20for%20the%20first%20half-year%202026%20ifrs%20en.pdf" TargetMode="External"/><Relationship Id="rId29" Type="http://schemas.openxmlformats.org/officeDocument/2006/relationships/hyperlink" Target="https://www.aroundtown.de/aroundtown.de/Data_Objects/Downloads/Financial_Reports/FY_2025_Financials/AT_FY_2025_Report.pdf" TargetMode="External"/><Relationship Id="rId255" Type="http://schemas.openxmlformats.org/officeDocument/2006/relationships/hyperlink" Target="https://www.rocktechlithium.com/news" TargetMode="External"/><Relationship Id="rId276" Type="http://schemas.openxmlformats.org/officeDocument/2006/relationships/hyperlink" Target="https://www.dillinger.de/" TargetMode="External"/><Relationship Id="rId297" Type="http://schemas.openxmlformats.org/officeDocument/2006/relationships/hyperlink" Target="https://www.stellantis.com/en/investors/reporting/financial-reports" TargetMode="External"/><Relationship Id="rId40" Type="http://schemas.openxmlformats.org/officeDocument/2006/relationships/hyperlink" Target="https://reports.bayer.com/geschaeftsbericht-2025/de/konzernabschluss/kapitalflussrechnung.html" TargetMode="External"/><Relationship Id="rId115" Type="http://schemas.openxmlformats.org/officeDocument/2006/relationships/hyperlink" Target="https://www.getyourguide.com/" TargetMode="External"/><Relationship Id="rId136" Type="http://schemas.openxmlformats.org/officeDocument/2006/relationships/hyperlink" Target="https://www.henkel.de/resource/blob/2131544/eae43b38b5da9c89268a532af1dfbe4f/data/2025-annual-report.pdf" TargetMode="External"/><Relationship Id="rId157" Type="http://schemas.openxmlformats.org/officeDocument/2006/relationships/hyperlink" Target="https://innoenergy.com/" TargetMode="External"/><Relationship Id="rId178" Type="http://schemas.openxmlformats.org/officeDocument/2006/relationships/hyperlink" Target="https://financialfilings.com/filings/lanxess-ag/annual-report-esef/2026/69034587/" TargetMode="External"/><Relationship Id="rId301" Type="http://schemas.openxmlformats.org/officeDocument/2006/relationships/hyperlink" Target="https://www.symrise.com/newsroom/article/symrise-breaks-ground-on-the-second-phase-of-construction-for-its-logistics-center-in-holzminden/" TargetMode="External"/><Relationship Id="rId322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343" Type="http://schemas.openxmlformats.org/officeDocument/2006/relationships/hyperlink" Target="https://corporate.zalando.com/de/finanzen/zalando-ergebnis-q2-2026" TargetMode="External"/><Relationship Id="rId61" Type="http://schemas.openxmlformats.org/officeDocument/2006/relationships/hyperlink" Target="https://www.zeiss.com/content/dam/med-ag/investor-relations/financial-publications/afx_quartalsmitteilung_9m2526.pdf" TargetMode="External"/><Relationship Id="rId82" Type="http://schemas.openxmlformats.org/officeDocument/2006/relationships/hyperlink" Target="https://eqtgroup.com/shareholders/reports-and-presentations" TargetMode="External"/><Relationship Id="rId199" Type="http://schemas.openxmlformats.org/officeDocument/2006/relationships/hyperlink" Target="https://www.munichre.com/en/company/investors/reports-and-presentations.html" TargetMode="External"/><Relationship Id="rId203" Type="http://schemas.openxmlformats.org/officeDocument/2006/relationships/hyperlink" Target="https://neura-robotics.com/" TargetMode="External"/><Relationship Id="rId19" Type="http://schemas.openxmlformats.org/officeDocument/2006/relationships/hyperlink" Target="https://press.aboutamazon.com/de/arbeitsplaetze-und-investitionen/2025/9/amazon-staerkt-lokale-wirtschaft-90-milliarden-euro-fuer-den-deutschen-standort-und-40-000-festangestellte-mitarbeitende" TargetMode="External"/><Relationship Id="rId224" Type="http://schemas.openxmlformats.org/officeDocument/2006/relationships/hyperlink" Target="https://www.pepperl-fuchs.com/global/en/company.htm" TargetMode="External"/><Relationship Id="rId245" Type="http://schemas.openxmlformats.org/officeDocument/2006/relationships/hyperlink" Target="https://www.rewe-group.com/de/geschaeftsbericht-rewe-group-2025/" TargetMode="External"/><Relationship Id="rId266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287" Type="http://schemas.openxmlformats.org/officeDocument/2006/relationships/hyperlink" Target="https://about.sixt.com/investor-relations/" TargetMode="External"/><Relationship Id="rId30" Type="http://schemas.openxmlformats.org/officeDocument/2006/relationships/hyperlink" Target="https://www.aroundtown.de/aroundtown.de/Data_Objects/Downloads/Financial_Reports/Q1_2026_Financials/AT_Q1_2026.pdf" TargetMode="External"/><Relationship Id="rId105" Type="http://schemas.openxmlformats.org/officeDocument/2006/relationships/hyperlink" Target="https://www.focused-energy.co/news-release/focused-energy-sichert-240-millionen-us-dollar" TargetMode="External"/><Relationship Id="rId126" Type="http://schemas.openxmlformats.org/officeDocument/2006/relationships/hyperlink" Target="https://gf.com/news-and-events/news/globalfoundries-marks-dresden-expansion-milestone-announces-next-generation-platform-for-physical-ai/" TargetMode="External"/><Relationship Id="rId147" Type="http://schemas.openxmlformats.org/officeDocument/2006/relationships/hyperlink" Target="https://www.herrenknecht.com/de/newsroom/" TargetMode="External"/><Relationship Id="rId168" Type="http://schemas.openxmlformats.org/officeDocument/2006/relationships/hyperlink" Target="https://reports.kiongroup.com/2026/ir/2/highlights/key-figures.html" TargetMode="External"/><Relationship Id="rId312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Relationship Id="rId333" Type="http://schemas.openxmlformats.org/officeDocument/2006/relationships/hyperlink" Target="https://financialfilings.com/filings/vantage-towers-ag/annual-report/2026/67705634/" TargetMode="External"/><Relationship Id="rId51" Type="http://schemas.openxmlformats.org/officeDocument/2006/relationships/hyperlink" Target="https://www.blackstone.com/news/press/blackstone-announces-third-quarter-2026-investor-call/" TargetMode="External"/><Relationship Id="rId72" Type="http://schemas.openxmlformats.org/officeDocument/2006/relationships/hyperlink" Target="https://earlybird.com/" TargetMode="External"/><Relationship Id="rId93" Type="http://schemas.openxmlformats.org/officeDocument/2006/relationships/hyperlink" Target="https://www.festo.com/de/de/" TargetMode="External"/><Relationship Id="rId189" Type="http://schemas.openxmlformats.org/officeDocument/2006/relationships/hyperlink" Target="https://www.merz.com/" TargetMode="External"/><Relationship Id="rId3" Type="http://schemas.openxmlformats.org/officeDocument/2006/relationships/hyperlink" Target="https://www.eurogrid.com/de-de/Investor-Relations/Debt-Issuance-Programme" TargetMode="External"/><Relationship Id="rId214" Type="http://schemas.openxmlformats.org/officeDocument/2006/relationships/hyperlink" Target="https://www.telekom.com/en/newsroom/latest-updates/media-information/2026/2/germany-s-first-ai-factory-for-industry" TargetMode="External"/><Relationship Id="rId235" Type="http://schemas.openxmlformats.org/officeDocument/2006/relationships/hyperlink" Target="https://press.pirelli.com/pirelli-pyrum-synthos-and-basf-partner-to-transform-endoflife-and-scrap-tyres-into-recycled-materials-for-new-products/" TargetMode="External"/><Relationship Id="rId256" Type="http://schemas.openxmlformats.org/officeDocument/2006/relationships/hyperlink" Target="https://www.rocktechlithium.com/" TargetMode="External"/><Relationship Id="rId277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Relationship Id="rId298" Type="http://schemas.openxmlformats.org/officeDocument/2006/relationships/hyperlink" Target="https://sunfire.de/de/news/" TargetMode="External"/><Relationship Id="rId116" Type="http://schemas.openxmlformats.org/officeDocument/2006/relationships/hyperlink" Target="https://www.getyourguide.com/" TargetMode="External"/><Relationship Id="rId137" Type="http://schemas.openxmlformats.org/officeDocument/2006/relationships/hyperlink" Target="https://www.henkel.de/investoren-und-analysten/berichte-und-praesentationen" TargetMode="External"/><Relationship Id="rId158" Type="http://schemas.openxmlformats.org/officeDocument/2006/relationships/hyperlink" Target="https://isaraerospace.com/press/isar-aerospace-secures-eur-270m-to-provide-sovereign-space-capabilities-globally" TargetMode="External"/><Relationship Id="rId302" Type="http://schemas.openxmlformats.org/officeDocument/2006/relationships/hyperlink" Target="https://www.symrise.com/de/newsroom/artikel/raum-fuer-zukunft-symrise-eroeffnet-neues-ausbildungszentrum-in-holzminden/" TargetMode="External"/><Relationship Id="rId323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344" Type="http://schemas.openxmlformats.org/officeDocument/2006/relationships/hyperlink" Target="https://www.newsroom.zurich.de/pressreleases/zurich-in-deutschland-jubilaeumsjahr-2025-mit-rekordergebnis-3443985" TargetMode="External"/><Relationship Id="rId20" Type="http://schemas.openxmlformats.org/officeDocument/2006/relationships/hyperlink" Target="https://www.amprion.net/Dokumente/Amprion/Geschaeftsberichte/2025/Amprion_Finanzbericht-2025.pdf" TargetMode="External"/><Relationship Id="rId41" Type="http://schemas.openxmlformats.org/officeDocument/2006/relationships/hyperlink" Target="https://reports.bayer.com/halbjahresfinanzbericht-q2-2026/de/" TargetMode="External"/><Relationship Id="rId62" Type="http://schemas.openxmlformats.org/officeDocument/2006/relationships/hyperlink" Target="https://www.sec.gov/Archives/edgar/data/1527166/000152716626000009/cg-20251231.htm" TargetMode="External"/><Relationship Id="rId83" Type="http://schemas.openxmlformats.org/officeDocument/2006/relationships/hyperlink" Target="https://eqtgroup.com/news/eqt-ab-publ-half-year-report-2026-2026-07-17" TargetMode="External"/><Relationship Id="rId179" Type="http://schemas.openxmlformats.org/officeDocument/2006/relationships/hyperlink" Target="https://leica-camera.com/de-DE/presse/leica-camera-gruppe-mit-robuster-geschaeftsentwicklung-im-geschaeftsjahr-20252026" TargetMode="External"/><Relationship Id="rId190" Type="http://schemas.openxmlformats.org/officeDocument/2006/relationships/hyperlink" Target="https://www.merz.com/" TargetMode="External"/><Relationship Id="rId204" Type="http://schemas.openxmlformats.org/officeDocument/2006/relationships/hyperlink" Target="https://neura-robotics.com/record-series-c/" TargetMode="External"/><Relationship Id="rId225" Type="http://schemas.openxmlformats.org/officeDocument/2006/relationships/hyperlink" Target="https://www.pepperl-fuchs.com/global/en/" TargetMode="External"/><Relationship Id="rId246" Type="http://schemas.openxmlformats.org/officeDocument/2006/relationships/hyperlink" Target="https://www.rewe-group.com/de/presse-und-medien/newsroom/" TargetMode="External"/><Relationship Id="rId267" Type="http://schemas.openxmlformats.org/officeDocument/2006/relationships/hyperlink" Target="https://www.schaeffler.com/de/investor-relations/veranstaltungen-publikationen/" TargetMode="External"/><Relationship Id="rId288" Type="http://schemas.openxmlformats.org/officeDocument/2006/relationships/hyperlink" Target="https://about.sixt.com/investor-relations/" TargetMode="External"/><Relationship Id="rId106" Type="http://schemas.openxmlformats.org/officeDocument/2006/relationships/hyperlink" Target="https://report.fresenius.com/2025/annual-report/management-report/economic-report/financial-position.html" TargetMode="External"/><Relationship Id="rId127" Type="http://schemas.openxmlformats.org/officeDocument/2006/relationships/hyperlink" Target="https://www.goldbeck.de/unternehmen/newsroom/news/geschaeftsbericht-25-26" TargetMode="External"/><Relationship Id="rId313" Type="http://schemas.openxmlformats.org/officeDocument/2006/relationships/hyperlink" Target="https://www.tennet-ir.eu/de/news/tennet-germany-setzt-wachstumskurs-im-ersten-halbjahr-2026-fort/8b65769d-1d2b-46e6-a211-3cb0c60578d0" TargetMode="External"/><Relationship Id="rId10" Type="http://schemas.openxmlformats.org/officeDocument/2006/relationships/hyperlink" Target="https://www.allianz.com/content/dam/onemarketing/azcom/Allianz_com/investor-relations/en/results/2026-2q/2q-2026-halbjahresbericht-allianz.pdf" TargetMode="External"/><Relationship Id="rId31" Type="http://schemas.openxmlformats.org/officeDocument/2006/relationships/hyperlink" Target="https://www.aroundtown.de/aroundtown.de/Data_Objects/Downloads/Financial_Reports/FY_2025_Financials/AT_FY_2025%20financials_presentation.pdf" TargetMode="External"/><Relationship Id="rId52" Type="http://schemas.openxmlformats.org/officeDocument/2006/relationships/hyperlink" Target="https://www.bmwgroup.com/de/bericht/2025/konzernabschluss/kapitalflussrechnung/index.html" TargetMode="External"/><Relationship Id="rId73" Type="http://schemas.openxmlformats.org/officeDocument/2006/relationships/hyperlink" Target="https://www.edelstahlservice.de/" TargetMode="External"/><Relationship Id="rId94" Type="http://schemas.openxmlformats.org/officeDocument/2006/relationships/hyperlink" Target="https://company-information.service.gov.uk/company/12958692/filing-history" TargetMode="External"/><Relationship Id="rId148" Type="http://schemas.openxmlformats.org/officeDocument/2006/relationships/hyperlink" Target="https://www.herrenknecht.com/de/newsroom/pressemitteilungdetail/herrenknecht-investiert-in-zukunft-neues-gebaeude-fuer-forschung-und-entwicklung/" TargetMode="External"/><Relationship Id="rId169" Type="http://schemas.openxmlformats.org/officeDocument/2006/relationships/hyperlink" Target="https://www.kiongroup.com/en/Investors/Events-Publications/Publications/" TargetMode="External"/><Relationship Id="rId334" Type="http://schemas.openxmlformats.org/officeDocument/2006/relationships/hyperlink" Target="https://www.viessmann.group/what" TargetMode="External"/><Relationship Id="rId4" Type="http://schemas.openxmlformats.org/officeDocument/2006/relationships/hyperlink" Target="https://www.adventinternational.com/" TargetMode="External"/><Relationship Id="rId180" Type="http://schemas.openxmlformats.org/officeDocument/2006/relationships/hyperlink" Target="https://leica-camera.com/de-DE/presse" TargetMode="External"/><Relationship Id="rId215" Type="http://schemas.openxmlformats.org/officeDocument/2006/relationships/hyperlink" Target="https://www.ottogroup.com/medien/dynamic/docs/de/bpk/2026/gb_2025_26_gesamt_de.pdf" TargetMode="External"/><Relationship Id="rId236" Type="http://schemas.openxmlformats.org/officeDocument/2006/relationships/hyperlink" Target="https://www.proximafusion.com/press-news/proxima-fusion-raises-eu411-million-to-build-europes-commercial-fusion-champion" TargetMode="External"/><Relationship Id="rId257" Type="http://schemas.openxmlformats.org/officeDocument/2006/relationships/hyperlink" Target="https://www.rwe.com/investor-relations/finanzberichte-praesentationen-videos/" TargetMode="External"/><Relationship Id="rId278" Type="http://schemas.openxmlformats.org/officeDocument/2006/relationships/hyperlink" Target="https://www.siemens.com/de-de/company/investor-relations/financial-results/" TargetMode="External"/><Relationship Id="rId303" Type="http://schemas.openxmlformats.org/officeDocument/2006/relationships/hyperlink" Target="https://taxfix.de/ueber-uns/" TargetMode="External"/><Relationship Id="rId42" Type="http://schemas.openxmlformats.org/officeDocument/2006/relationships/hyperlink" Target="https://reports.bayer.com/geschaeftsbericht-2025/de/wirtschaftsbericht/ertrags-finanz-und-vermoegenslage/finanz-und-vermoegenslage.html" TargetMode="External"/><Relationship Id="rId84" Type="http://schemas.openxmlformats.org/officeDocument/2006/relationships/hyperlink" Target="https://eqtgroup.com/news/eqt-ab-publ-half-year-report-2026-2026-07-17" TargetMode="External"/><Relationship Id="rId138" Type="http://schemas.openxmlformats.org/officeDocument/2006/relationships/hyperlink" Target="https://www.henkel.de/presse-und-medien/presseinformationen-und-pressemappen/2026-06-08-45-millionen-investition-am-standort-duesseldorf-henkel-eroeffnet-erweitertes-hochregallager-2165258" TargetMode="External"/><Relationship Id="rId345" Type="http://schemas.openxmlformats.org/officeDocument/2006/relationships/hyperlink" Target="https://www.newsroom.zurich.de/pressreleases/zurich-in-deutschland-jubilaeumsjahr-2025-mit-rekordergebnis-3443985" TargetMode="External"/><Relationship Id="rId191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205" Type="http://schemas.openxmlformats.org/officeDocument/2006/relationships/hyperlink" Target="https://neura-robotics.com/record-series-c/" TargetMode="External"/><Relationship Id="rId247" Type="http://schemas.openxmlformats.org/officeDocument/2006/relationships/hyperlink" Target="https://www.rewe-group.com/de/presse-und-medien/newsroom/pressemitteilungen/rewe-group-knackt-2025-die-100-milliarden-euro-umsatzmarke/" TargetMode="External"/><Relationship Id="rId107" Type="http://schemas.openxmlformats.org/officeDocument/2006/relationships/hyperlink" Target="https://report.fresenius.com/" TargetMode="External"/><Relationship Id="rId289" Type="http://schemas.openxmlformats.org/officeDocument/2006/relationships/hyperlink" Target="https://financialfilings.com/filings/sixt-se/interim-quarterly-report/2026/55963798/" TargetMode="External"/><Relationship Id="rId11" Type="http://schemas.openxmlformats.org/officeDocument/2006/relationships/hyperlink" Target="https://www.allianz.com/de/investor_relations/ergebnisse-berichte/geschaeftsbericht.html" TargetMode="External"/><Relationship Id="rId53" Type="http://schemas.openxmlformats.org/officeDocument/2006/relationships/hyperlink" Target="https://www.bmwgroup.com/content/dam/grpw/websites/bmwgroup_com/ir/downloads/de/2026/q2/BMW_Q2-2026-DE.pdf" TargetMode="External"/><Relationship Id="rId149" Type="http://schemas.openxmlformats.org/officeDocument/2006/relationships/hyperlink" Target="https://isquaredcapital.com/" TargetMode="External"/><Relationship Id="rId314" Type="http://schemas.openxmlformats.org/officeDocument/2006/relationships/hyperlink" Target="https://www.trlyr.com/insights/terralayr-reaches-financial-close-on-a-60-million-bess-portfolio-financing/" TargetMode="External"/><Relationship Id="rId95" Type="http://schemas.openxmlformats.org/officeDocument/2006/relationships/hyperlink" Target="https://company-information.service.gov.uk/company/12958692/filing-history" TargetMode="External"/><Relationship Id="rId160" Type="http://schemas.openxmlformats.org/officeDocument/2006/relationships/hyperlink" Target="https://isaraerospace.com/press/isar-aerospace-signs-contract-with-esa-under-the-european-launcher-challenge" TargetMode="External"/><Relationship Id="rId216" Type="http://schemas.openxmlformats.org/officeDocument/2006/relationships/hyperlink" Target="https://www.ottogroup.com/de/ueber-uns/kennzahlen.php" TargetMode="External"/><Relationship Id="rId258" Type="http://schemas.openxmlformats.org/officeDocument/2006/relationships/hyperlink" Target="https://www.rwe.com/presse/rwe-ag/2026-08-13-rwe-liefert-starkes-halbjahresergebnis/" TargetMode="External"/><Relationship Id="rId22" Type="http://schemas.openxmlformats.org/officeDocument/2006/relationships/hyperlink" Target="https://www.amprion.net/Presse/Presse-Detailseite_94848.html" TargetMode="External"/><Relationship Id="rId64" Type="http://schemas.openxmlformats.org/officeDocument/2006/relationships/hyperlink" Target="https://www.dzbank.de/content/dzbank/de/home/die-dz-bank/investor-relations/berichte.html" TargetMode="External"/><Relationship Id="rId118" Type="http://schemas.openxmlformats.org/officeDocument/2006/relationships/hyperlink" Target="https://www.gic.com.sg/investor-relations/annual-reports/" TargetMode="External"/><Relationship Id="rId325" Type="http://schemas.openxmlformats.org/officeDocument/2006/relationships/hyperlink" Target="https://ir.tonies.com/de/veroffentlichungen" TargetMode="External"/><Relationship Id="rId171" Type="http://schemas.openxmlformats.org/officeDocument/2006/relationships/hyperlink" Target="https://www.kkr.com/de/de/press-release" TargetMode="External"/><Relationship Id="rId227" Type="http://schemas.openxmlformats.org/officeDocument/2006/relationships/hyperlink" Target="https://www.permira.com/" TargetMode="External"/><Relationship Id="rId269" Type="http://schemas.openxmlformats.org/officeDocument/2006/relationships/hyperlink" Target="https://www.schwenk.de/" TargetMode="External"/><Relationship Id="rId33" Type="http://schemas.openxmlformats.org/officeDocument/2006/relationships/hyperlink" Target="https://www.axelspringer.com/" TargetMode="External"/><Relationship Id="rId129" Type="http://schemas.openxmlformats.org/officeDocument/2006/relationships/hyperlink" Target="https://www.goldbeck.de/en/company/newsroom/news/financial-year-2025-26-goldbeck-achieves-order-intake-of-eur73-billion" TargetMode="External"/><Relationship Id="rId280" Type="http://schemas.openxmlformats.org/officeDocument/2006/relationships/hyperlink" Target="https://press.siemens.com/global/de/pressemitteilung/siemens-investiert-300-millionen-euro-deutschland-und-schafft-700-arbeitsplaetze" TargetMode="External"/><Relationship Id="rId336" Type="http://schemas.openxmlformats.org/officeDocument/2006/relationships/hyperlink" Target="https://www.vodafone.com/~/media/Files/V/vodafone/corp/results-and-presentations/vodafone-fy26-preliminary-results.pdf" TargetMode="External"/><Relationship Id="rId75" Type="http://schemas.openxmlformats.org/officeDocument/2006/relationships/hyperlink" Target="https://www.edelstahl.de/news/" TargetMode="External"/><Relationship Id="rId140" Type="http://schemas.openxmlformats.org/officeDocument/2006/relationships/hyperlink" Target="https://www.edelstahl.de/news/" TargetMode="External"/><Relationship Id="rId182" Type="http://schemas.openxmlformats.org/officeDocument/2006/relationships/hyperlink" Target="https://www.marvelfusion.com/" TargetMode="External"/><Relationship Id="rId6" Type="http://schemas.openxmlformats.org/officeDocument/2006/relationships/hyperlink" Target="https://www.airbus.com/sites/g/files/jlcbta136/files/2026-02/airbus_fy_2025_financial_statements_1.pdf" TargetMode="External"/><Relationship Id="rId238" Type="http://schemas.openxmlformats.org/officeDocument/2006/relationships/hyperlink" Target="https://www.proximafusion.com/press-news/proxima-fusion-raises-eu411-million-to-build-europes-commercial-fusion-champion" TargetMode="External"/><Relationship Id="rId291" Type="http://schemas.openxmlformats.org/officeDocument/2006/relationships/hyperlink" Target="https://www.stark-deutschland.de/" TargetMode="External"/><Relationship Id="rId305" Type="http://schemas.openxmlformats.org/officeDocument/2006/relationships/hyperlink" Target="https://ir.teamviewer.com/de/publications/financial-results" TargetMode="External"/><Relationship Id="rId44" Type="http://schemas.openxmlformats.org/officeDocument/2006/relationships/hyperlink" Target="https://reports.beiersdorf.com/geschaeftsbericht/2025/konzernabschluss/konzernabschluss/kapitalflussrechnung.html" TargetMode="External"/><Relationship Id="rId86" Type="http://schemas.openxmlformats.org/officeDocument/2006/relationships/hyperlink" Target="https://news.cision.com/essity/r/interim-report-quarter-3--2026,c4413429" TargetMode="External"/><Relationship Id="rId151" Type="http://schemas.openxmlformats.org/officeDocument/2006/relationships/hyperlink" Target="https://isquaredcapital.com/investments/" TargetMode="External"/><Relationship Id="rId193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207" Type="http://schemas.openxmlformats.org/officeDocument/2006/relationships/hyperlink" Target="https://www.nextwind.de/news/1-8-milliarden-euro-fuer-die-energiewende" TargetMode="External"/><Relationship Id="rId249" Type="http://schemas.openxmlformats.org/officeDocument/2006/relationships/hyperlink" Target="https://ir.rheinmetall.com/de/finanzberichte" TargetMode="External"/><Relationship Id="rId13" Type="http://schemas.openxmlformats.org/officeDocument/2006/relationships/hyperlink" Target="https://www.unternehmensregister.de/ureg/" TargetMode="External"/><Relationship Id="rId109" Type="http://schemas.openxmlformats.org/officeDocument/2006/relationships/hyperlink" Target="https://www.freseniusmedicalcare.com/en/investors/reports-presentations/" TargetMode="External"/><Relationship Id="rId260" Type="http://schemas.openxmlformats.org/officeDocument/2006/relationships/hyperlink" Target="https://www.samson.de/de/unternehmen/" TargetMode="External"/><Relationship Id="rId316" Type="http://schemas.openxmlformats.org/officeDocument/2006/relationships/hyperlink" Target="https://www.exploration.space/blog/the-exploration-company-series-c-450-million" TargetMode="External"/><Relationship Id="rId55" Type="http://schemas.openxmlformats.org/officeDocument/2006/relationships/hyperlink" Target="https://www.boehringer-ingelheim.com/de/unternehmensbericht/2025/" TargetMode="External"/><Relationship Id="rId97" Type="http://schemas.openxmlformats.org/officeDocument/2006/relationships/hyperlink" Target="https://www.fiege.com/de/" TargetMode="External"/><Relationship Id="rId120" Type="http://schemas.openxmlformats.org/officeDocument/2006/relationships/hyperlink" Target="https://www.gic.com.sg/our-portfolio/gic-reports/" TargetMode="External"/><Relationship Id="rId162" Type="http://schemas.openxmlformats.org/officeDocument/2006/relationships/hyperlink" Target="https://www.kpluss.com/de-de/investor-relations/" TargetMode="External"/><Relationship Id="rId218" Type="http://schemas.openxmlformats.org/officeDocument/2006/relationships/hyperlink" Target="https://www.parloa.com/de/presse/parloa-sichert-sich-350-millionen-us-dollar-in-series-d/" TargetMode="External"/><Relationship Id="rId271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24" Type="http://schemas.openxmlformats.org/officeDocument/2006/relationships/hyperlink" Target="https://www.sec.gov/Archives/edgar/data/1858681/000185868126000013/apo-20251231.htm" TargetMode="External"/><Relationship Id="rId66" Type="http://schemas.openxmlformats.org/officeDocument/2006/relationships/hyperlink" Target="https://www.dzbank.de/content/dzbank/de/home/die-dz-bank/presse/pressemitteilungen/2026/erstes-halbjahr-2026---dz-bank-gruppe-erzielt-ergebnis-vor-steue.html" TargetMode="External"/><Relationship Id="rId131" Type="http://schemas.openxmlformats.org/officeDocument/2006/relationships/hyperlink" Target="https://blog.google/intl/de-de/" TargetMode="External"/><Relationship Id="rId327" Type="http://schemas.openxmlformats.org/officeDocument/2006/relationships/hyperlink" Target="https://www.produktion.de/ruestung-aerospace/trumpf-gewinnsprung-macht-hoffnung-auf-trendwende/2753032" TargetMode="External"/><Relationship Id="rId173" Type="http://schemas.openxmlformats.org/officeDocument/2006/relationships/hyperlink" Target="https://newsroom.knorr-bremse.com/en/knorr-bremse-on-course-for-success-with-higher-profit-and-profitability/" TargetMode="External"/><Relationship Id="rId229" Type="http://schemas.openxmlformats.org/officeDocument/2006/relationships/hyperlink" Target="https://www.permira.com/" TargetMode="External"/><Relationship Id="rId240" Type="http://schemas.openxmlformats.org/officeDocument/2006/relationships/hyperlink" Target="https://www.sec.gov/Archives/edgar/data/1015820/000101582026000053/a2026q2quarterlyreport.htm" TargetMode="External"/></Relationships>
</file>

<file path=xl/worksheets/_rels/sheet18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pollo.com/insights-news/pressreleases/2026/09/apollo-funds-complete-3-billion-capital-solution-for-bayer-3362850" TargetMode="External"/><Relationship Id="rId21" Type="http://schemas.openxmlformats.org/officeDocument/2006/relationships/hyperlink" Target="https://geschaeftsbericht.covestro.com/annual-financial-report-2025/de/report/lagebericht/wirtschaftsbericht/ertrags-finanz-und-vermoegenslage-covestro-konzern/finanzlage/" TargetMode="External"/><Relationship Id="rId34" Type="http://schemas.openxmlformats.org/officeDocument/2006/relationships/hyperlink" Target="https://www.daiichi-sankyo.de/presse/presseinformationen/news-details/daiichi-sankyo-investiert-ca-eine-milliarde-euro-in-deutschland-standort-pfaffenhofen-bayern-wird-zu-internationalem-innovationszentrum-ausgebaut/" TargetMode="External"/><Relationship Id="rId42" Type="http://schemas.openxmlformats.org/officeDocument/2006/relationships/hyperlink" Target="https://reports.bayer.com/geschaeftsbericht-2025/de/wirtschaftsbericht/ertrags-finanz-und-vermoegenslage/finanz-und-vermoegenslage.html" TargetMode="External"/><Relationship Id="rId47" Type="http://schemas.openxmlformats.org/officeDocument/2006/relationships/hyperlink" Target="https://deutsche-boerse.com/dbg-de/media/news-stories/media-releases/Q3-2026-Deutsche-B-rse-Group-setzt-starkes-Wachstum-im-dritten-Quartal-fort-und-hebt-Prognose-f-r-die-gesamten-Nettoerl-se-erneut-an-5650874" TargetMode="External"/><Relationship Id="rId50" Type="http://schemas.openxmlformats.org/officeDocument/2006/relationships/hyperlink" Target="https://bericht.telekom.com/geschaeftsbericht-2025/lagebericht/geschaeftsentwicklung-der-operativen-segmente/deutschland.html" TargetMode="External"/><Relationship Id="rId55" Type="http://schemas.openxmlformats.org/officeDocument/2006/relationships/hyperlink" Target="https://www.press.bmwgroup.com/deutschland/article/detail/T0461032DE?language=de" TargetMode="External"/><Relationship Id="rId63" Type="http://schemas.openxmlformats.org/officeDocument/2006/relationships/hyperlink" Target="https://www.zeiss.com/content/dam/med-ag/investor-relations/financial-publications/afx_quartalsmitteilung_9m2526.pdf" TargetMode="External"/><Relationship Id="rId7" Type="http://schemas.openxmlformats.org/officeDocument/2006/relationships/hyperlink" Target="https://mediaassets.airbus.com/pm_38_922_922515-962uvvlfu8.pdf?fileName=hy-2026-financial-statements.pdf" TargetMode="External"/><Relationship Id="rId2" Type="http://schemas.openxmlformats.org/officeDocument/2006/relationships/hyperlink" Target="https://ir.carrier.com/news/news-details/2026/Carrier-Reports-Second-Quarter-2026-Results/default.aspx" TargetMode="External"/><Relationship Id="rId16" Type="http://schemas.openxmlformats.org/officeDocument/2006/relationships/hyperlink" Target="https://investor-relations.commerzbank.com/de/unternehmensberichte" TargetMode="External"/><Relationship Id="rId29" Type="http://schemas.openxmlformats.org/officeDocument/2006/relationships/hyperlink" Target="https://projekte.rheinisches-revier.de/bewilligte-projekte/projektdetails/cylib" TargetMode="External"/><Relationship Id="rId11" Type="http://schemas.openxmlformats.org/officeDocument/2006/relationships/hyperlink" Target="https://www.allianz.com/de/investor_relations/ergebnisse-berichte/geschaeftsbericht.html" TargetMode="External"/><Relationship Id="rId24" Type="http://schemas.openxmlformats.org/officeDocument/2006/relationships/hyperlink" Target="https://investors.csl.com/annualreport/2026/93/" TargetMode="External"/><Relationship Id="rId32" Type="http://schemas.openxmlformats.org/officeDocument/2006/relationships/hyperlink" Target="https://www.daiichisankyo.com/investors/library/" TargetMode="External"/><Relationship Id="rId37" Type="http://schemas.openxmlformats.org/officeDocument/2006/relationships/hyperlink" Target="https://corpsite.deichmann.com/en-DE/press/press-releases/jahresmeldung-deichmann-gruppe-fur-2024-en" TargetMode="External"/><Relationship Id="rId40" Type="http://schemas.openxmlformats.org/officeDocument/2006/relationships/hyperlink" Target="https://investor-relations.db.com/files/documents/other-presentations-and-events/2025/Geschaeftsbericht-2025.pdf?language_id=3" TargetMode="External"/><Relationship Id="rId45" Type="http://schemas.openxmlformats.org/officeDocument/2006/relationships/hyperlink" Target="https://deutsche-boerse.com/dbg-en/investor-relations/financial-reports/annual-report-2025" TargetMode="External"/><Relationship Id="rId53" Type="http://schemas.openxmlformats.org/officeDocument/2006/relationships/hyperlink" Target="https://www.dsgv.de/" TargetMode="External"/><Relationship Id="rId58" Type="http://schemas.openxmlformats.org/officeDocument/2006/relationships/hyperlink" Target="https://reporting-hub.group.dhl.com/2025-fy/de/zusammengefasster-lagebericht/wirtschaftsbericht/finanzlage/" TargetMode="External"/><Relationship Id="rId66" Type="http://schemas.openxmlformats.org/officeDocument/2006/relationships/vmlDrawing" Target="../drawings/vmlDrawing4.vml"/><Relationship Id="rId5" Type="http://schemas.openxmlformats.org/officeDocument/2006/relationships/hyperlink" Target="https://www.adventinternational.com/investments/" TargetMode="External"/><Relationship Id="rId61" Type="http://schemas.openxmlformats.org/officeDocument/2006/relationships/hyperlink" Target="https://www.diehl.com/cms/files/Diehl_Metall_Pressemitteilung_Gro%C3%9Finvestitionen_eZee_Factory_24032026.pdf?download=1" TargetMode="External"/><Relationship Id="rId19" Type="http://schemas.openxmlformats.org/officeDocument/2006/relationships/hyperlink" Target="https://www.lobbyregister.bundestag.de/media/85/e2/722545/Jahresabschluss-Condor-24_25.pdf" TargetMode="External"/><Relationship Id="rId14" Type="http://schemas.openxmlformats.org/officeDocument/2006/relationships/hyperlink" Target="https://www.cocacolaep.com/de/stories/halle-dosenlinie-im-aufbau/" TargetMode="External"/><Relationship Id="rId22" Type="http://schemas.openxmlformats.org/officeDocument/2006/relationships/hyperlink" Target="https://www.covestro.com/press/de/covestro-startet-bisher-groesstes-energieeffizienz-projekt/" TargetMode="External"/><Relationship Id="rId27" Type="http://schemas.openxmlformats.org/officeDocument/2006/relationships/hyperlink" Target="https://www.cvc.com/shareholders/annual-report-2025/" TargetMode="External"/><Relationship Id="rId30" Type="http://schemas.openxmlformats.org/officeDocument/2006/relationships/hyperlink" Target="https://projekte.rheinisches-revier.de/bewilligte-projekte/projektdetails/cylib" TargetMode="External"/><Relationship Id="rId35" Type="http://schemas.openxmlformats.org/officeDocument/2006/relationships/hyperlink" Target="https://www.daimlertruck.com/fileadmin/user_upload/dokumente/investoren/berichte/geschaeftsberichte/2025/daimler-truck-ir-geschaeftsbericht-2025-inkl-zusammengefasster-lagebericht-dth-ag.pdf" TargetMode="External"/><Relationship Id="rId43" Type="http://schemas.openxmlformats.org/officeDocument/2006/relationships/hyperlink" Target="https://www.dbag.de/newsroom/detail/stabile-entwicklung-trotz-anspruchsvoller-marktlage-investitionen-auf-rekordniveau/" TargetMode="External"/><Relationship Id="rId48" Type="http://schemas.openxmlformats.org/officeDocument/2006/relationships/hyperlink" Target="https://report.lufthansagroup.com/2025/annual-report/de/zusammengefasster-lagebericht/wirtschaftsbericht/finanzielle-entwicklung/finanzlage/" TargetMode="External"/><Relationship Id="rId56" Type="http://schemas.openxmlformats.org/officeDocument/2006/relationships/hyperlink" Target="https://reporting-hub.group.dhl.com/2025-fy/de/konzernabschluss/anhang-zum-konzernabschluss-der-deutsche-post-ag/erlaeuterungen-zur-segmentberichterstattung/" TargetMode="External"/><Relationship Id="rId64" Type="http://schemas.openxmlformats.org/officeDocument/2006/relationships/hyperlink" Target="https://www.dussmann.com/" TargetMode="External"/><Relationship Id="rId8" Type="http://schemas.openxmlformats.org/officeDocument/2006/relationships/hyperlink" Target="https://www.celonis.com/de/news/press/celonis-expands-its-commitment-to-the-public-sector" TargetMode="External"/><Relationship Id="rId51" Type="http://schemas.openxmlformats.org/officeDocument/2006/relationships/hyperlink" Target="https://report.telekom.com/interim-report-q2-2026/management-report/development-of-business-in-the-operating-segments/germany.html" TargetMode="External"/><Relationship Id="rId3" Type="http://schemas.openxmlformats.org/officeDocument/2006/relationships/hyperlink" Target="https://www.eurogrid.com/de-de/Investor-Relations/Debt-Issuance-Programme" TargetMode="External"/><Relationship Id="rId12" Type="http://schemas.openxmlformats.org/officeDocument/2006/relationships/hyperlink" Target="https://www.cocacolaep.com/de/news/coca-cola-investiert-150-millionen-euro-in-deutschland/" TargetMode="External"/><Relationship Id="rId17" Type="http://schemas.openxmlformats.org/officeDocument/2006/relationships/hyperlink" Target="https://investors.irco.com/financials/annual-reports" TargetMode="External"/><Relationship Id="rId25" Type="http://schemas.openxmlformats.org/officeDocument/2006/relationships/hyperlink" Target="https://investors.csl.com/annualreport/2026/98/" TargetMode="External"/><Relationship Id="rId33" Type="http://schemas.openxmlformats.org/officeDocument/2006/relationships/hyperlink" Target="https://www.daiichi-sankyo.de/presse/presseinformationen/news-details/daiichi-sankyo-investiert-ca-eine-milliarde-euro-in-deutschland-standort-pfaffenhofen-bayern-wird-zu-internationalem-innovationszentrum-ausgebaut/" TargetMode="External"/><Relationship Id="rId38" Type="http://schemas.openxmlformats.org/officeDocument/2006/relationships/hyperlink" Target="https://corpsite.deichmann.com/en-DE/press/press-releases/new-entrance-for-the-deichmann-campus" TargetMode="External"/><Relationship Id="rId46" Type="http://schemas.openxmlformats.org/officeDocument/2006/relationships/hyperlink" Target="https://www.deutsche-boerse.com/resource/blob/5441084/c77b3bc06cd745763d5133c2647e3c5a/data/gdb-quartalsmitteilung-q3-2026-tug_de.pdf" TargetMode="External"/><Relationship Id="rId59" Type="http://schemas.openxmlformats.org/officeDocument/2006/relationships/hyperlink" Target="https://www.diehl.com/cms/files/Diehl_Metall_Pressemitteilung_Gro%C3%9Finvestitionen_eZee_Factory_24032026.pdf?download=1" TargetMode="External"/><Relationship Id="rId67" Type="http://schemas.openxmlformats.org/officeDocument/2006/relationships/comments" Target="../comments4.xml"/><Relationship Id="rId20" Type="http://schemas.openxmlformats.org/officeDocument/2006/relationships/hyperlink" Target="https://www.condor.com/de/unternehmen/unternehmen.jsp" TargetMode="External"/><Relationship Id="rId41" Type="http://schemas.openxmlformats.org/officeDocument/2006/relationships/hyperlink" Target="https://investor-relations.db.com/reports-and-events/annual-reports/index" TargetMode="External"/><Relationship Id="rId54" Type="http://schemas.openxmlformats.org/officeDocument/2006/relationships/hyperlink" Target="https://www.bmwgroup.com/content/dam/grpw/websites/bmwgroup_com/ir/downloads/de/2026/q2/BMW_Q2-2026-DE.pdf" TargetMode="External"/><Relationship Id="rId62" Type="http://schemas.openxmlformats.org/officeDocument/2006/relationships/hyperlink" Target="https://www.droege-group.com/" TargetMode="External"/><Relationship Id="rId1" Type="http://schemas.openxmlformats.org/officeDocument/2006/relationships/hyperlink" Target="https://ir.carrier.com/news/news-details/2026/Carrier-Reports-2025-Results-and-Announces-2026-Outlook/default.aspx" TargetMode="External"/><Relationship Id="rId6" Type="http://schemas.openxmlformats.org/officeDocument/2006/relationships/hyperlink" Target="https://www.celonis.com/de/news/press/celonis-expands-its-commitment-to-the-public-sector" TargetMode="External"/><Relationship Id="rId15" Type="http://schemas.openxmlformats.org/officeDocument/2006/relationships/hyperlink" Target="https://investor-relations.commerzbank.com/media/document/e6a17caf-b3d9-4bc8-b1ce-790de9ec7dd0/assets/Commerzbank_AG_Jahresabschluss_2025.pdf?disposition=inline" TargetMode="External"/><Relationship Id="rId23" Type="http://schemas.openxmlformats.org/officeDocument/2006/relationships/hyperlink" Target="https://www.covestro.com/press/de/covestro-staerkt-nachhaltigkeit-und-wettbewerbsfaehigkeit-der-tdi-produktion-de/" TargetMode="External"/><Relationship Id="rId28" Type="http://schemas.openxmlformats.org/officeDocument/2006/relationships/hyperlink" Target="https://www.cvc.com/shareholders/reports-and-presentations/" TargetMode="External"/><Relationship Id="rId36" Type="http://schemas.openxmlformats.org/officeDocument/2006/relationships/hyperlink" Target="https://financialfilings.com/filings/daimler-truck-holding-ag/interim-quarterly-report/2026/50608947/" TargetMode="External"/><Relationship Id="rId49" Type="http://schemas.openxmlformats.org/officeDocument/2006/relationships/hyperlink" Target="https://investor-relations.lufthansagroup.com/de/finanzberichte-veroeffentlichungen/aktionaersinfo/2-2026.html" TargetMode="External"/><Relationship Id="rId57" Type="http://schemas.openxmlformats.org/officeDocument/2006/relationships/hyperlink" Target="https://financialfilings.com/filings/deutsche-post-ag/interim-quarterly-report/2026/57600988/" TargetMode="External"/><Relationship Id="rId10" Type="http://schemas.openxmlformats.org/officeDocument/2006/relationships/hyperlink" Target="https://www.charite.de/service/pressemitteilung/artikel/detail/charite_bilanz_2025_deutliches_plus_bei_patientinnen_und_forschung/" TargetMode="External"/><Relationship Id="rId31" Type="http://schemas.openxmlformats.org/officeDocument/2006/relationships/hyperlink" Target="https://www.aroundtown.de/aroundtown.de/Data_Objects/Downloads/Financial_Reports/FY_2025_Financials/AT_FY_2025%20financials_presentation.pdf" TargetMode="External"/><Relationship Id="rId44" Type="http://schemas.openxmlformats.org/officeDocument/2006/relationships/hyperlink" Target="https://www.dbag.de/newsroom/detail/transaktionsstarkes-erstes-halbjahr-prognoseanpassung-durch-bewertungsmultiplikatoren/" TargetMode="External"/><Relationship Id="rId52" Type="http://schemas.openxmlformats.org/officeDocument/2006/relationships/hyperlink" Target="https://bericht.telekom.com/zwischenbericht-q3-2025/lagebericht/geschaeftsentwicklung-der-operativen-segmente/deutschland.html" TargetMode="External"/><Relationship Id="rId60" Type="http://schemas.openxmlformats.org/officeDocument/2006/relationships/hyperlink" Target="https://www.diehl.com/cms/files/Diehl_Metall_Pressemitteilung_Gro%C3%9Finvestitionen_eZee_Factory_24032026.pdf?download=1" TargetMode="External"/><Relationship Id="rId65" Type="http://schemas.openxmlformats.org/officeDocument/2006/relationships/hyperlink" Target="https://ir.carlyle.com/events-and-presentations/events" TargetMode="External"/><Relationship Id="rId4" Type="http://schemas.openxmlformats.org/officeDocument/2006/relationships/hyperlink" Target="https://www.cdr-inc.com/" TargetMode="External"/><Relationship Id="rId9" Type="http://schemas.openxmlformats.org/officeDocument/2006/relationships/hyperlink" Target="https://www.charite.de/fileadmin/user_upload/portal_relaunch/Mediathek/publikationen/jahresberichte/Charite_JB25_Final.pdf" TargetMode="External"/><Relationship Id="rId13" Type="http://schemas.openxmlformats.org/officeDocument/2006/relationships/hyperlink" Target="https://www.cocacolaep.com/de/stories/halle-dosenlinie-im-aufbau/" TargetMode="External"/><Relationship Id="rId18" Type="http://schemas.openxmlformats.org/officeDocument/2006/relationships/hyperlink" Target="https://www.compair.com/de-de/" TargetMode="External"/><Relationship Id="rId39" Type="http://schemas.openxmlformats.org/officeDocument/2006/relationships/hyperlink" Target="https://bericht.basf.com/2025/de/zusammengefasster-lagebericht/angaben-zur-basf-se-nach-hgb/vermoegens-und-finanzlage.html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esseportal.de/pm/108695/6331639" TargetMode="External"/><Relationship Id="rId18" Type="http://schemas.openxmlformats.org/officeDocument/2006/relationships/hyperlink" Target="https://www.infineon.com/de/press-release/2026/ifxpr202607-117" TargetMode="External"/><Relationship Id="rId26" Type="http://schemas.openxmlformats.org/officeDocument/2006/relationships/hyperlink" Target="https://press.siemens.com/global/de/pressemitteilung/siemens-errichtet-digitale-zukunftsfabrik-amberg" TargetMode="External"/><Relationship Id="rId39" Type="http://schemas.openxmlformats.org/officeDocument/2006/relationships/hyperlink" Target="https://www.amprion.net/Netzausbau/Unsere-Projekte/Korridor-B/Aktuelles/Pressemitteilungen/06.03.2026-BEMO-Tunnelling-und-OeSTU-STETTIN-bauen-Elbquerung-von-Korridor-B/" TargetMode="External"/><Relationship Id="rId21" Type="http://schemas.openxmlformats.org/officeDocument/2006/relationships/hyperlink" Target="https://www.telekom.com/en/newsroom/latest-updates/media-information/2026/2/germany-s-first-ai-factory-for-industry" TargetMode="External"/><Relationship Id="rId34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Relationship Id="rId7" Type="http://schemas.openxmlformats.org/officeDocument/2006/relationships/hyperlink" Target="https://financialfilings.com/filings/deutsche-post-ag/interim-quarterly-report/2026/57600988/" TargetMode="External"/><Relationship Id="rId2" Type="http://schemas.openxmlformats.org/officeDocument/2006/relationships/hyperlink" Target="https://www.amprion.net/Presse/Presse-Detailseite_98176.html" TargetMode="External"/><Relationship Id="rId16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20" Type="http://schemas.openxmlformats.org/officeDocument/2006/relationships/hyperlink" Target="https://lanxess.com/-/media/project/lanxess/corporate-internet/investors/reporting/2025/q4/2025-ar-lxs-web.pdf" TargetMode="External"/><Relationship Id="rId29" Type="http://schemas.openxmlformats.org/officeDocument/2006/relationships/hyperlink" Target="https://www.siemens-healthineers.com/deu/press/releases/kemnath" TargetMode="External"/><Relationship Id="rId41" Type="http://schemas.openxmlformats.org/officeDocument/2006/relationships/comments" Target="../comments5.xml"/><Relationship Id="rId1" Type="http://schemas.openxmlformats.org/officeDocument/2006/relationships/hyperlink" Target="https://www.eurogrid.com/cdn/files/48cfa705-daf4-446e-74cc-08deec9981f8/eurogrid%20gmbh%20unaudited%20condensed%20consolidated%20interim%20financial%20statements%20for%20the%20first%20half-year%202026%20ifrs%20en.pdf" TargetMode="External"/><Relationship Id="rId6" Type="http://schemas.openxmlformats.org/officeDocument/2006/relationships/hyperlink" Target="https://financialfilings.com/filings/daimler-truck-holding-ag/interim-quarterly-report/2026/50608947/" TargetMode="External"/><Relationship Id="rId11" Type="http://schemas.openxmlformats.org/officeDocument/2006/relationships/hyperlink" Target="https://financialfilings.com/filings/eon-se/interim-quarterly-report/2025/8442753/" TargetMode="External"/><Relationship Id="rId24" Type="http://schemas.openxmlformats.org/officeDocument/2006/relationships/hyperlink" Target="https://financialfilings.com/filings/sixt-se/interim-quarterly-report/2026/55963798/" TargetMode="External"/><Relationship Id="rId32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37" Type="http://schemas.openxmlformats.org/officeDocument/2006/relationships/hyperlink" Target="https://www.vodafone.com/~/media/Files/V/vodafone/corp/results-and-presentations/vodafone-fy26-preliminary-results.pdf" TargetMode="External"/><Relationship Id="rId40" Type="http://schemas.openxmlformats.org/officeDocument/2006/relationships/vmlDrawing" Target="../drawings/vmlDrawing5.vml"/><Relationship Id="rId5" Type="http://schemas.openxmlformats.org/officeDocument/2006/relationships/hyperlink" Target="https://report.telekom.com/interim-report-q2-2026/management-report/development-of-business-in-the-operating-segments/germany.html" TargetMode="External"/><Relationship Id="rId15" Type="http://schemas.openxmlformats.org/officeDocument/2006/relationships/hyperlink" Target="https://financialfilings.com/filings/eon-se/annual-report-esef/2026/69033294/" TargetMode="External"/><Relationship Id="rId23" Type="http://schemas.openxmlformats.org/officeDocument/2006/relationships/hyperlink" Target="https://financialfilings.com/filings/sixt-se/interim-quarterly-report/2026/55963798/" TargetMode="External"/><Relationship Id="rId28" Type="http://schemas.openxmlformats.org/officeDocument/2006/relationships/hyperlink" Target="https://www.siemens-energy.com/de/de/home/press-releases/siemens-energy-invests--220-million.html" TargetMode="External"/><Relationship Id="rId36" Type="http://schemas.openxmlformats.org/officeDocument/2006/relationships/hyperlink" Target="https://www.telefonica.de/file/public/826/GESCHAEFTSBERICHT-2025-DE-Telefonica-Deutschland-Holding-AG.pdf?attachment=1" TargetMode="External"/><Relationship Id="rId10" Type="http://schemas.openxmlformats.org/officeDocument/2006/relationships/hyperlink" Target="https://financialfilings.com/filings/eon-se/annual-report-esef/2026/69033294/" TargetMode="External"/><Relationship Id="rId19" Type="http://schemas.openxmlformats.org/officeDocument/2006/relationships/hyperlink" Target="https://newsroom.knorr-bremse.com/en/knorr-bremses-largest-european-truck-plant-to-be-expanded/" TargetMode="External"/><Relationship Id="rId31" Type="http://schemas.openxmlformats.org/officeDocument/2006/relationships/hyperlink" Target="https://www.renk.com/en/newsroom/news/press-releases/2026/renk-group-is-committed-to-a-secure-future-and-to-germany-as-a-strong-business-location" TargetMode="External"/><Relationship Id="rId4" Type="http://schemas.openxmlformats.org/officeDocument/2006/relationships/hyperlink" Target="https://bericht.telekom.com/geschaeftsbericht-2025/lagebericht/geschaeftsentwicklung-der-operativen-segmente/deutschland.html" TargetMode="External"/><Relationship Id="rId9" Type="http://schemas.openxmlformats.org/officeDocument/2006/relationships/hyperlink" Target="https://financialfilings.com/filings/deutsche-post-ag/interim-quarterly-report/2026/57600988/" TargetMode="External"/><Relationship Id="rId14" Type="http://schemas.openxmlformats.org/officeDocument/2006/relationships/hyperlink" Target="https://financialfilings.com/filings/eon-se/interim-quarterly-report/2026/56002378/" TargetMode="External"/><Relationship Id="rId22" Type="http://schemas.openxmlformats.org/officeDocument/2006/relationships/hyperlink" Target="https://group.mercedes-benz.com/unternehmen/produktion/produktionsnetzwerk/produktionsstart-gla-rastatt.html" TargetMode="External"/><Relationship Id="rId27" Type="http://schemas.openxmlformats.org/officeDocument/2006/relationships/hyperlink" Target="https://press.siemens.com/global/de/pressemitteilung/siemens-investiert-300-millionen-euro-deutschland-und-schafft-700-arbeitsplaetze" TargetMode="External"/><Relationship Id="rId30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35" Type="http://schemas.openxmlformats.org/officeDocument/2006/relationships/hyperlink" Target="https://www.cnmv.es/webservices/verdocumento/ver?t=%7B80a79cd1-50ce-4475-bbcf-97af647a5a35%7D" TargetMode="External"/><Relationship Id="rId8" Type="http://schemas.openxmlformats.org/officeDocument/2006/relationships/hyperlink" Target="https://reporting-hub.group.dhl.com/2025-fy/de/zusammengefasster-lagebericht/wirtschaftsbericht/finanzlage/" TargetMode="External"/><Relationship Id="rId3" Type="http://schemas.openxmlformats.org/officeDocument/2006/relationships/hyperlink" Target="https://www.amprion.net/Presse/Presse-Detailseite_94848.html" TargetMode="External"/><Relationship Id="rId12" Type="http://schemas.openxmlformats.org/officeDocument/2006/relationships/hyperlink" Target="https://financialfilings.com/filings/eon-se/interim-quarterly-report/2026/56002378/" TargetMode="External"/><Relationship Id="rId17" Type="http://schemas.openxmlformats.org/officeDocument/2006/relationships/hyperlink" Target="https://www.hensoldt.net/news/hensoldt-optronics-builds-new-plant-in-oberkochen" TargetMode="External"/><Relationship Id="rId25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33" Type="http://schemas.openxmlformats.org/officeDocument/2006/relationships/hyperlink" Target="https://www.tennet-ir.eu/de/news/tennet-germany-setzt-wachstumskurs-im-ersten-halbjahr-2026-fort/8b65769d-1d2b-46e6-a211-3cb0c60578d0" TargetMode="External"/><Relationship Id="rId38" Type="http://schemas.openxmlformats.org/officeDocument/2006/relationships/hyperlink" Target="https://www.investegate.co.uk/index.php/announcement/rns/vodafone-group--vod/vodafone-group-h1-fy26-results/9224986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s://reporting-hub.group.dhl.com/2025-fy/de/konzernabschluss/anhang-zum-konzernabschluss-der-deutsche-post-ag/erlaeuterungen-zur-segmentberichterstattung/" TargetMode="External"/><Relationship Id="rId13" Type="http://schemas.openxmlformats.org/officeDocument/2006/relationships/hyperlink" Target="https://www.telefonica.de/file/public/826/GESCHAEFTSBERICHT-2025-DE-Telefonica-Deutschland-Holding-AG.pdf?attachment=1" TargetMode="External"/><Relationship Id="rId3" Type="http://schemas.openxmlformats.org/officeDocument/2006/relationships/hyperlink" Target="https://reports.bayer.com/geschaeftsbericht-2025/de/konzernabschluss/kapitalflussrechnung.html" TargetMode="External"/><Relationship Id="rId7" Type="http://schemas.openxmlformats.org/officeDocument/2006/relationships/hyperlink" Target="https://bericht.telekom.com/geschaeftsbericht-2025/lagebericht/geschaeftsentwicklung-der-operativen-segmente/deutschland.html" TargetMode="External"/><Relationship Id="rId12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2" Type="http://schemas.openxmlformats.org/officeDocument/2006/relationships/hyperlink" Target="https://www.amprion.net/Dokumente/Amprion/Geschaeftsberichte/2025/Amprion_Finanzbericht-2025.pdf" TargetMode="External"/><Relationship Id="rId16" Type="http://schemas.openxmlformats.org/officeDocument/2006/relationships/comments" Target="../comments6.xm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6" Type="http://schemas.openxmlformats.org/officeDocument/2006/relationships/hyperlink" Target="https://www.daimlertruck.com/fileadmin/user_upload/dokumente/investoren/berichte/geschaeftsberichte/2025/daimler-truck-ir-geschaeftsbericht-2025-inkl-zusammengefasster-lagebericht-dth-ag.pdf" TargetMode="External"/><Relationship Id="rId11" Type="http://schemas.openxmlformats.org/officeDocument/2006/relationships/hyperlink" Target="https://lanxess.com/-/media/project/lanxess/corporate-internet/investors/reporting/2025/q4/2025-ar-lxs-web.pdf" TargetMode="External"/><Relationship Id="rId5" Type="http://schemas.openxmlformats.org/officeDocument/2006/relationships/hyperlink" Target="https://www.charite.de/fileadmin/user_upload/portal_relaunch/Mediathek/publikationen/jahresberichte/Charite_JB25_Final.pdf" TargetMode="External"/><Relationship Id="rId15" Type="http://schemas.openxmlformats.org/officeDocument/2006/relationships/vmlDrawing" Target="../drawings/vmlDrawing6.vml"/><Relationship Id="rId10" Type="http://schemas.openxmlformats.org/officeDocument/2006/relationships/hyperlink" Target="https://www.essity.de/presse/pressemitteilungen/2025/dampfspeicher/" TargetMode="External"/><Relationship Id="rId4" Type="http://schemas.openxmlformats.org/officeDocument/2006/relationships/hyperlink" Target="https://assets.bosch.com/media/global/bosch_group/our_figures/pdf/bosch-annual-report-2025.pdf" TargetMode="External"/><Relationship Id="rId9" Type="http://schemas.openxmlformats.org/officeDocument/2006/relationships/hyperlink" Target="https://financialfilings.com/filings/eon-se/annual-report-esef/2026/69033294/" TargetMode="External"/><Relationship Id="rId14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we.com/de/media-center/pressemitteilungen/2026/09/ewe-weiter-auf-investitionskurs-ewe-ag" TargetMode="External"/><Relationship Id="rId21" Type="http://schemas.openxmlformats.org/officeDocument/2006/relationships/hyperlink" Target="https://eqtgroup.com/news/eqt-ab-publ-half-year-report-2026-2026-07-17" TargetMode="External"/><Relationship Id="rId42" Type="http://schemas.openxmlformats.org/officeDocument/2006/relationships/hyperlink" Target="https://www.focused-energy.co/news-release/focused-energy-sichert-240-millionen-us-dollar" TargetMode="External"/><Relationship Id="rId47" Type="http://schemas.openxmlformats.org/officeDocument/2006/relationships/hyperlink" Target="https://www.sec.gov/Archives/edgar/data/1333141/000110465926090080/fms-20260630x6k.htm" TargetMode="External"/><Relationship Id="rId63" Type="http://schemas.openxmlformats.org/officeDocument/2006/relationships/hyperlink" Target="https://gf.com/news-and-events/news/globalfoundries-marks-dresden-expansion-milestone-announces-next-generation-platform-for-physical-ai/" TargetMode="External"/><Relationship Id="rId68" Type="http://schemas.openxmlformats.org/officeDocument/2006/relationships/hyperlink" Target="https://blog.google/intl/de-de/" TargetMode="External"/><Relationship Id="rId16" Type="http://schemas.openxmlformats.org/officeDocument/2006/relationships/hyperlink" Target="https://www.enpal.de/" TargetMode="External"/><Relationship Id="rId11" Type="http://schemas.openxmlformats.org/officeDocument/2006/relationships/hyperlink" Target="https://www.edelstahlservice.de/" TargetMode="External"/><Relationship Id="rId24" Type="http://schemas.openxmlformats.org/officeDocument/2006/relationships/hyperlink" Target="https://www.essity.de/presse/pressemitteilungen/2025/dampfspeicher/" TargetMode="External"/><Relationship Id="rId32" Type="http://schemas.openxmlformats.org/officeDocument/2006/relationships/hyperlink" Target="https://company-information.service.gov.uk/company/12958692/filing-history" TargetMode="External"/><Relationship Id="rId37" Type="http://schemas.openxmlformats.org/officeDocument/2006/relationships/hyperlink" Target="https://www.lobbyregister.bundestag.de/media/d5/65/796757/Testatsexemplar-Flix-SE-Consolidated-2025_LR_geschwaerzt.pdf" TargetMode="External"/><Relationship Id="rId40" Type="http://schemas.openxmlformats.org/officeDocument/2006/relationships/hyperlink" Target="https://focused-energy.world/" TargetMode="External"/><Relationship Id="rId45" Type="http://schemas.openxmlformats.org/officeDocument/2006/relationships/hyperlink" Target="https://report.fresenius.com/2025/geschaeftsbericht/lagebericht/prognosebericht.html" TargetMode="External"/><Relationship Id="rId53" Type="http://schemas.openxmlformats.org/officeDocument/2006/relationships/hyperlink" Target="https://www.getyourguide.com/" TargetMode="External"/><Relationship Id="rId58" Type="http://schemas.openxmlformats.org/officeDocument/2006/relationships/hyperlink" Target="https://report.gi-de.com/konzernabschluss/" TargetMode="External"/><Relationship Id="rId66" Type="http://schemas.openxmlformats.org/officeDocument/2006/relationships/hyperlink" Target="https://www.goldbeck.de/en/company/newsroom/news/financial-year-2025-26-goldbeck-achieves-order-intake-of-eur73-billion" TargetMode="External"/><Relationship Id="rId74" Type="http://schemas.openxmlformats.org/officeDocument/2006/relationships/hyperlink" Target="https://www.henkel.de/investoren-und-analysten/berichte-und-praesentationen" TargetMode="External"/><Relationship Id="rId5" Type="http://schemas.openxmlformats.org/officeDocument/2006/relationships/hyperlink" Target="https://financialfilings.com/filings/eon-se/interim-quarterly-report/2026/56002378/" TargetMode="External"/><Relationship Id="rId61" Type="http://schemas.openxmlformats.org/officeDocument/2006/relationships/hyperlink" Target="https://www.sec.gov/Archives/edgar/data/1709048/000170904826000022/gfs-20251231.htm" TargetMode="External"/><Relationship Id="rId19" Type="http://schemas.openxmlformats.org/officeDocument/2006/relationships/hyperlink" Target="https://eqtgroup.com/shareholders/reports-and-presentations" TargetMode="External"/><Relationship Id="rId14" Type="http://schemas.openxmlformats.org/officeDocument/2006/relationships/hyperlink" Target="https://www.elementsgreen.com/" TargetMode="External"/><Relationship Id="rId22" Type="http://schemas.openxmlformats.org/officeDocument/2006/relationships/hyperlink" Target="https://www.essity.com/investors/reports-and-presentations/financial-reports" TargetMode="External"/><Relationship Id="rId27" Type="http://schemas.openxmlformats.org/officeDocument/2006/relationships/hyperlink" Target="https://www.ewe.com/de/media-center/pressemitteilungen/2026/05/ewe-vergibt-groauftrag-an-bilfinger-ewe-ag" TargetMode="External"/><Relationship Id="rId30" Type="http://schemas.openxmlformats.org/officeDocument/2006/relationships/hyperlink" Target="https://www.festo.com/de/de/" TargetMode="External"/><Relationship Id="rId35" Type="http://schemas.openxmlformats.org/officeDocument/2006/relationships/hyperlink" Target="https://www.fiege.com/de/newsroom/fiege-feiert-richtfest-fuer-neues-logistikzentrum-hamminkeln" TargetMode="External"/><Relationship Id="rId43" Type="http://schemas.openxmlformats.org/officeDocument/2006/relationships/hyperlink" Target="https://report.fresenius.com/2025/annual-report/management-report/economic-report/financial-position.html" TargetMode="External"/><Relationship Id="rId48" Type="http://schemas.openxmlformats.org/officeDocument/2006/relationships/hyperlink" Target="https://www.sec.gov/Archives/edgar/data/1333141/000110465926019005/fms-20251231x20f.htm" TargetMode="External"/><Relationship Id="rId56" Type="http://schemas.openxmlformats.org/officeDocument/2006/relationships/hyperlink" Target="https://www.gic.com.sg/" TargetMode="External"/><Relationship Id="rId64" Type="http://schemas.openxmlformats.org/officeDocument/2006/relationships/hyperlink" Target="https://www.goldbeck.de/unternehmen/newsroom/news/geschaeftsbericht-25-26" TargetMode="External"/><Relationship Id="rId69" Type="http://schemas.openxmlformats.org/officeDocument/2006/relationships/hyperlink" Target="https://blog.google/intl/de-de/unternehmen/engagement/google-investiert-milliarden-in-deutschlands-digitale-zukunft/" TargetMode="External"/><Relationship Id="rId77" Type="http://schemas.openxmlformats.org/officeDocument/2006/relationships/comments" Target="../comments7.xml"/><Relationship Id="rId8" Type="http://schemas.openxmlformats.org/officeDocument/2006/relationships/hyperlink" Target="https://earlybird.com/portfolio/" TargetMode="External"/><Relationship Id="rId51" Type="http://schemas.openxmlformats.org/officeDocument/2006/relationships/hyperlink" Target="https://www.generalcatalyst.com/" TargetMode="External"/><Relationship Id="rId72" Type="http://schemas.openxmlformats.org/officeDocument/2006/relationships/hyperlink" Target="https://financialfilings.com/filings/heidelbergcement-ag/annual-report-esef/2026/69034871/" TargetMode="External"/><Relationship Id="rId3" Type="http://schemas.openxmlformats.org/officeDocument/2006/relationships/hyperlink" Target="https://www.dzbank.de/content/dzbank/de/home/die-dz-bank/presse/pressemitteilungen/2026/erstes-halbjahr-2026---dz-bank-gruppe-erzielt-ergebnis-vor-steue.html" TargetMode="External"/><Relationship Id="rId12" Type="http://schemas.openxmlformats.org/officeDocument/2006/relationships/hyperlink" Target="https://www.edelstahl.de/news/" TargetMode="External"/><Relationship Id="rId17" Type="http://schemas.openxmlformats.org/officeDocument/2006/relationships/hyperlink" Target="https://www.enpal.de/" TargetMode="External"/><Relationship Id="rId25" Type="http://schemas.openxmlformats.org/officeDocument/2006/relationships/hyperlink" Target="https://www.ewe.com/de/investor-relations/publikationen" TargetMode="External"/><Relationship Id="rId33" Type="http://schemas.openxmlformats.org/officeDocument/2006/relationships/hyperlink" Target="https://www.fgsglobal.com/" TargetMode="External"/><Relationship Id="rId38" Type="http://schemas.openxmlformats.org/officeDocument/2006/relationships/hyperlink" Target="https://corporate.flix.com/de/" TargetMode="External"/><Relationship Id="rId46" Type="http://schemas.openxmlformats.org/officeDocument/2006/relationships/hyperlink" Target="https://www.freseniusmedicalcare.com/en/investors/reports-presentations/" TargetMode="External"/><Relationship Id="rId59" Type="http://schemas.openxmlformats.org/officeDocument/2006/relationships/hyperlink" Target="https://report.gi-de.com/giesecke-devrient-gruppe/" TargetMode="External"/><Relationship Id="rId67" Type="http://schemas.openxmlformats.org/officeDocument/2006/relationships/hyperlink" Target="https://blog.google/intl/de-de/" TargetMode="External"/><Relationship Id="rId20" Type="http://schemas.openxmlformats.org/officeDocument/2006/relationships/hyperlink" Target="https://eqtgroup.com/news/eqt-ab-publ-half-year-report-2026-2026-07-17" TargetMode="External"/><Relationship Id="rId41" Type="http://schemas.openxmlformats.org/officeDocument/2006/relationships/hyperlink" Target="https://focused-energy.world/" TargetMode="External"/><Relationship Id="rId54" Type="http://schemas.openxmlformats.org/officeDocument/2006/relationships/hyperlink" Target="https://www.getyourguide.com/" TargetMode="External"/><Relationship Id="rId62" Type="http://schemas.openxmlformats.org/officeDocument/2006/relationships/hyperlink" Target="https://www.sec.gov/Archives/edgar/data/1709048/000170904826000219/gfs-20260630_d2.htm" TargetMode="External"/><Relationship Id="rId70" Type="http://schemas.openxmlformats.org/officeDocument/2006/relationships/hyperlink" Target="https://www.heidelbergmaterials.com/system/files/2026-03/Statement_of_cash_flows_2025.pdf" TargetMode="External"/><Relationship Id="rId75" Type="http://schemas.openxmlformats.org/officeDocument/2006/relationships/hyperlink" Target="https://www.henkel.de/presse-und-medien/presseinformationen-und-pressemappen/2026-06-08-45-millionen-investition-am-standort-duesseldorf-henkel-eroeffnet-erweitertes-hochregallager-2165258" TargetMode="External"/><Relationship Id="rId1" Type="http://schemas.openxmlformats.org/officeDocument/2006/relationships/hyperlink" Target="https://www.dzbank.de/content/dzbank/de/home/die-dz-bank/investor-relations/berichte.html" TargetMode="External"/><Relationship Id="rId6" Type="http://schemas.openxmlformats.org/officeDocument/2006/relationships/hyperlink" Target="https://www.presseportal.de/pm/108695/6076898" TargetMode="External"/><Relationship Id="rId15" Type="http://schemas.openxmlformats.org/officeDocument/2006/relationships/hyperlink" Target="https://elementsgreen.com/news/elements-green-sets-out-battery-storage-plans-for-germany/" TargetMode="External"/><Relationship Id="rId23" Type="http://schemas.openxmlformats.org/officeDocument/2006/relationships/hyperlink" Target="https://news.cision.com/essity/r/interim-report-quarter-3--2026,c4413429" TargetMode="External"/><Relationship Id="rId28" Type="http://schemas.openxmlformats.org/officeDocument/2006/relationships/hyperlink" Target="https://www.festo.com/de/de/" TargetMode="External"/><Relationship Id="rId36" Type="http://schemas.openxmlformats.org/officeDocument/2006/relationships/hyperlink" Target="https://www.fiege.com/de/newsroom/fiege-feiert-richtfest-fuer-neues-logistikzentrum-hamminkeln" TargetMode="External"/><Relationship Id="rId49" Type="http://schemas.openxmlformats.org/officeDocument/2006/relationships/hyperlink" Target="https://www.generalcatalyst.com/" TargetMode="External"/><Relationship Id="rId57" Type="http://schemas.openxmlformats.org/officeDocument/2006/relationships/hyperlink" Target="https://www.gic.com.sg/our-portfolio/gic-reports/" TargetMode="External"/><Relationship Id="rId10" Type="http://schemas.openxmlformats.org/officeDocument/2006/relationships/hyperlink" Target="https://www.edelstahlservice.de/" TargetMode="External"/><Relationship Id="rId31" Type="http://schemas.openxmlformats.org/officeDocument/2006/relationships/hyperlink" Target="https://company-information.service.gov.uk/company/12958692/filing-history" TargetMode="External"/><Relationship Id="rId44" Type="http://schemas.openxmlformats.org/officeDocument/2006/relationships/hyperlink" Target="https://report.fresenius.com/" TargetMode="External"/><Relationship Id="rId52" Type="http://schemas.openxmlformats.org/officeDocument/2006/relationships/hyperlink" Target="https://www.getyourguide.com/" TargetMode="External"/><Relationship Id="rId60" Type="http://schemas.openxmlformats.org/officeDocument/2006/relationships/hyperlink" Target="https://report.gi-de.com/konzern-lagebericht/" TargetMode="External"/><Relationship Id="rId65" Type="http://schemas.openxmlformats.org/officeDocument/2006/relationships/hyperlink" Target="https://www.goldbeck.de/unternehmen/newsroom/news/goldbeck-rg-west-geschaeftsjahr-2025-26" TargetMode="External"/><Relationship Id="rId73" Type="http://schemas.openxmlformats.org/officeDocument/2006/relationships/hyperlink" Target="https://www.henkel.de/resource/blob/2131544/eae43b38b5da9c89268a532af1dfbe4f/data/2025-annual-report.pdf" TargetMode="External"/><Relationship Id="rId4" Type="http://schemas.openxmlformats.org/officeDocument/2006/relationships/hyperlink" Target="https://financialfilings.com/filings/eon-se/annual-report-esef/2026/69033294/" TargetMode="External"/><Relationship Id="rId9" Type="http://schemas.openxmlformats.org/officeDocument/2006/relationships/hyperlink" Target="https://earlybird.com/" TargetMode="External"/><Relationship Id="rId13" Type="http://schemas.openxmlformats.org/officeDocument/2006/relationships/hyperlink" Target="https://www.elementsgreen.com/" TargetMode="External"/><Relationship Id="rId18" Type="http://schemas.openxmlformats.org/officeDocument/2006/relationships/hyperlink" Target="https://www.corporate.enpal.com/pressemitteilungen/enpal-erzielt-2025-rekordumsatz-und-setzt-weiter-auf-starkes-wachstum" TargetMode="External"/><Relationship Id="rId39" Type="http://schemas.openxmlformats.org/officeDocument/2006/relationships/hyperlink" Target="https://corporate.flix.com/de/" TargetMode="External"/><Relationship Id="rId34" Type="http://schemas.openxmlformats.org/officeDocument/2006/relationships/hyperlink" Target="https://www.fiege.com/de/" TargetMode="External"/><Relationship Id="rId50" Type="http://schemas.openxmlformats.org/officeDocument/2006/relationships/hyperlink" Target="https://www.generalcatalyst.com/" TargetMode="External"/><Relationship Id="rId55" Type="http://schemas.openxmlformats.org/officeDocument/2006/relationships/hyperlink" Target="https://www.gic.com.sg/investor-relations/annual-reports/" TargetMode="External"/><Relationship Id="rId76" Type="http://schemas.openxmlformats.org/officeDocument/2006/relationships/vmlDrawing" Target="../drawings/vmlDrawing7.vml"/><Relationship Id="rId7" Type="http://schemas.openxmlformats.org/officeDocument/2006/relationships/hyperlink" Target="https://earlybird.com/" TargetMode="External"/><Relationship Id="rId71" Type="http://schemas.openxmlformats.org/officeDocument/2006/relationships/hyperlink" Target="https://www.heidelbergmaterials.com/en/investor-relations" TargetMode="External"/><Relationship Id="rId2" Type="http://schemas.openxmlformats.org/officeDocument/2006/relationships/hyperlink" Target="https://halbjahresfinanzbericht.dzbank.de/de/" TargetMode="External"/><Relationship Id="rId29" Type="http://schemas.openxmlformats.org/officeDocument/2006/relationships/hyperlink" Target="https://www.festo.com/de/de/" TargetMode="External"/></Relationships>
</file>

<file path=xl/worksheets/_rels/sheet22.xml.rels><?xml version="1.0" encoding="UTF-8" standalone="yes"?>
<Relationships xmlns="http://schemas.openxmlformats.org/package/2006/relationships"><Relationship Id="rId13" Type="http://schemas.openxmlformats.org/officeDocument/2006/relationships/hyperlink" Target="https://eqtgroup.com/shareholders/reports-and-presentations" TargetMode="External"/><Relationship Id="rId18" Type="http://schemas.openxmlformats.org/officeDocument/2006/relationships/hyperlink" Target="https://www.ewe.com/de/media-center/pressemitteilungen/2026/09/ewe-weiter-auf-investitionskurs-ewe-ag" TargetMode="External"/><Relationship Id="rId26" Type="http://schemas.openxmlformats.org/officeDocument/2006/relationships/hyperlink" Target="https://corporate.flix.com/de/" TargetMode="External"/><Relationship Id="rId39" Type="http://schemas.openxmlformats.org/officeDocument/2006/relationships/hyperlink" Target="https://report.gi-de.com/konzernabschluss/" TargetMode="External"/><Relationship Id="rId21" Type="http://schemas.openxmlformats.org/officeDocument/2006/relationships/hyperlink" Target="https://company-information.service.gov.uk/company/12958692/filing-history" TargetMode="External"/><Relationship Id="rId34" Type="http://schemas.openxmlformats.org/officeDocument/2006/relationships/hyperlink" Target="https://www.generalcatalyst.com/" TargetMode="External"/><Relationship Id="rId42" Type="http://schemas.openxmlformats.org/officeDocument/2006/relationships/hyperlink" Target="https://gf.com/news-and-events/news/globalfoundries-marks-dresden-expansion-milestone-announces-next-generation-platform-for-physical-ai/" TargetMode="External"/><Relationship Id="rId47" Type="http://schemas.openxmlformats.org/officeDocument/2006/relationships/hyperlink" Target="https://www.heidelbergmaterials.com/system/files/2026-03/Statement_of_cash_flows_2025.pdf" TargetMode="External"/><Relationship Id="rId50" Type="http://schemas.openxmlformats.org/officeDocument/2006/relationships/hyperlink" Target="https://www.henkel.de/investoren-und-analysten/berichte-und-praesentationen" TargetMode="External"/><Relationship Id="rId7" Type="http://schemas.openxmlformats.org/officeDocument/2006/relationships/hyperlink" Target="https://www.edelstahlservice.de/" TargetMode="External"/><Relationship Id="rId2" Type="http://schemas.openxmlformats.org/officeDocument/2006/relationships/hyperlink" Target="https://halbjahresfinanzbericht.dzbank.de/de/" TargetMode="External"/><Relationship Id="rId16" Type="http://schemas.openxmlformats.org/officeDocument/2006/relationships/hyperlink" Target="https://news.cision.com/essity/r/interim-report-quarter-3--2026,c4413429" TargetMode="External"/><Relationship Id="rId29" Type="http://schemas.openxmlformats.org/officeDocument/2006/relationships/hyperlink" Target="https://report.fresenius.com/2025/annual-report/management-report/economic-report/financial-position.html" TargetMode="External"/><Relationship Id="rId11" Type="http://schemas.openxmlformats.org/officeDocument/2006/relationships/hyperlink" Target="https://www.enpal.de/" TargetMode="External"/><Relationship Id="rId24" Type="http://schemas.openxmlformats.org/officeDocument/2006/relationships/hyperlink" Target="https://www.fiege.com/de/newsroom/fiege-feiert-richtfest-fuer-neues-logistikzentrum-hamminkeln" TargetMode="External"/><Relationship Id="rId32" Type="http://schemas.openxmlformats.org/officeDocument/2006/relationships/hyperlink" Target="https://www.sec.gov/Archives/edgar/data/1333141/000110465926019005/fms-20251231x20f.htm" TargetMode="External"/><Relationship Id="rId37" Type="http://schemas.openxmlformats.org/officeDocument/2006/relationships/hyperlink" Target="https://www.gic.com.sg/investor-relations/annual-reports/" TargetMode="External"/><Relationship Id="rId40" Type="http://schemas.openxmlformats.org/officeDocument/2006/relationships/hyperlink" Target="https://report.gi-de.com/giesecke-devrient-gruppe/" TargetMode="External"/><Relationship Id="rId45" Type="http://schemas.openxmlformats.org/officeDocument/2006/relationships/hyperlink" Target="https://blog.google/intl/de-de/" TargetMode="External"/><Relationship Id="rId5" Type="http://schemas.openxmlformats.org/officeDocument/2006/relationships/hyperlink" Target="https://earlybird.com/" TargetMode="External"/><Relationship Id="rId15" Type="http://schemas.openxmlformats.org/officeDocument/2006/relationships/hyperlink" Target="https://www.essity.com/investors/reports-and-presentations/financial-reports" TargetMode="External"/><Relationship Id="rId23" Type="http://schemas.openxmlformats.org/officeDocument/2006/relationships/hyperlink" Target="https://www.fiege.com/de/" TargetMode="External"/><Relationship Id="rId28" Type="http://schemas.openxmlformats.org/officeDocument/2006/relationships/hyperlink" Target="https://www.focused-energy.co/news-release/focused-energy-sichert-240-millionen-us-dollar" TargetMode="External"/><Relationship Id="rId36" Type="http://schemas.openxmlformats.org/officeDocument/2006/relationships/hyperlink" Target="https://www.getyourguide.com/" TargetMode="External"/><Relationship Id="rId49" Type="http://schemas.openxmlformats.org/officeDocument/2006/relationships/hyperlink" Target="https://www.henkel.de/resource/blob/2131544/eae43b38b5da9c89268a532af1dfbe4f/data/2025-annual-report.pdf" TargetMode="External"/><Relationship Id="rId10" Type="http://schemas.openxmlformats.org/officeDocument/2006/relationships/hyperlink" Target="https://elementsgreen.com/news/elements-green-sets-out-battery-storage-plans-for-germany/" TargetMode="External"/><Relationship Id="rId19" Type="http://schemas.openxmlformats.org/officeDocument/2006/relationships/hyperlink" Target="https://www.festo.com/de/de/" TargetMode="External"/><Relationship Id="rId31" Type="http://schemas.openxmlformats.org/officeDocument/2006/relationships/hyperlink" Target="https://www.sec.gov/Archives/edgar/data/1333141/000110465926019005/fms-20251231x20f.htm" TargetMode="External"/><Relationship Id="rId44" Type="http://schemas.openxmlformats.org/officeDocument/2006/relationships/hyperlink" Target="https://www.goldbeck.de/en/company/newsroom/news/financial-year-2025-26-goldbeck-achieves-order-intake-of-eur73-billion" TargetMode="External"/><Relationship Id="rId4" Type="http://schemas.openxmlformats.org/officeDocument/2006/relationships/hyperlink" Target="https://financialfilings.com/filings/eon-se/interim-quarterly-report/2026/56002378/" TargetMode="External"/><Relationship Id="rId9" Type="http://schemas.openxmlformats.org/officeDocument/2006/relationships/hyperlink" Target="https://www.elementsgreen.com/" TargetMode="External"/><Relationship Id="rId14" Type="http://schemas.openxmlformats.org/officeDocument/2006/relationships/hyperlink" Target="https://eqtgroup.com/news/eqt-ab-publ-half-year-report-2026-2026-07-17" TargetMode="External"/><Relationship Id="rId22" Type="http://schemas.openxmlformats.org/officeDocument/2006/relationships/hyperlink" Target="https://company-information.service.gov.uk/company/12958692/filing-history" TargetMode="External"/><Relationship Id="rId27" Type="http://schemas.openxmlformats.org/officeDocument/2006/relationships/hyperlink" Target="https://focused-energy.world/" TargetMode="External"/><Relationship Id="rId30" Type="http://schemas.openxmlformats.org/officeDocument/2006/relationships/hyperlink" Target="https://report.fresenius.com/" TargetMode="External"/><Relationship Id="rId35" Type="http://schemas.openxmlformats.org/officeDocument/2006/relationships/hyperlink" Target="https://www.getyourguide.com/" TargetMode="External"/><Relationship Id="rId43" Type="http://schemas.openxmlformats.org/officeDocument/2006/relationships/hyperlink" Target="https://www.goldbeck.de/unternehmen/newsroom/news/geschaeftsbericht-25-26" TargetMode="External"/><Relationship Id="rId48" Type="http://schemas.openxmlformats.org/officeDocument/2006/relationships/hyperlink" Target="https://financialfilings.com/filings/heidelbergcement-ag/annual-report-esef/2026/69034871/" TargetMode="External"/><Relationship Id="rId8" Type="http://schemas.openxmlformats.org/officeDocument/2006/relationships/hyperlink" Target="https://www.edelstahl.de/news/" TargetMode="External"/><Relationship Id="rId3" Type="http://schemas.openxmlformats.org/officeDocument/2006/relationships/hyperlink" Target="https://financialfilings.com/filings/eon-se/annual-report-esef/2026/69033294/" TargetMode="External"/><Relationship Id="rId12" Type="http://schemas.openxmlformats.org/officeDocument/2006/relationships/hyperlink" Target="https://www.corporate.enpal.com/pressemitteilungen/enpal-erzielt-2025-rekordumsatz-und-setzt-weiter-auf-starkes-wachstum" TargetMode="External"/><Relationship Id="rId17" Type="http://schemas.openxmlformats.org/officeDocument/2006/relationships/hyperlink" Target="https://www.ewe.com/de/investor-relations/publikationen" TargetMode="External"/><Relationship Id="rId25" Type="http://schemas.openxmlformats.org/officeDocument/2006/relationships/hyperlink" Target="https://www.lobbyregister.bundestag.de/media/d5/65/796757/Testatsexemplar-Flix-SE-Consolidated-2025_LR_geschwaerzt.pdf" TargetMode="External"/><Relationship Id="rId33" Type="http://schemas.openxmlformats.org/officeDocument/2006/relationships/hyperlink" Target="https://www.generalcatalyst.com/" TargetMode="External"/><Relationship Id="rId38" Type="http://schemas.openxmlformats.org/officeDocument/2006/relationships/hyperlink" Target="https://www.gic.com.sg/our-portfolio/gic-reports/" TargetMode="External"/><Relationship Id="rId46" Type="http://schemas.openxmlformats.org/officeDocument/2006/relationships/hyperlink" Target="https://blog.google/intl/de-de/unternehmen/engagement/google-investiert-milliarden-in-deutschlands-digitale-zukunft/" TargetMode="External"/><Relationship Id="rId20" Type="http://schemas.openxmlformats.org/officeDocument/2006/relationships/hyperlink" Target="https://www.festo.com/de/de/" TargetMode="External"/><Relationship Id="rId41" Type="http://schemas.openxmlformats.org/officeDocument/2006/relationships/hyperlink" Target="https://www.sec.gov/Archives/edgar/data/1709048/000170904826000022/gfs-20251231.htm" TargetMode="External"/><Relationship Id="rId1" Type="http://schemas.openxmlformats.org/officeDocument/2006/relationships/hyperlink" Target="https://www.dzbank.de/content/dzbank/de/home/die-dz-bank/investor-relations/berichte.html" TargetMode="External"/><Relationship Id="rId6" Type="http://schemas.openxmlformats.org/officeDocument/2006/relationships/hyperlink" Target="https://earlybird.com/portfolio/" TargetMode="External"/></Relationships>
</file>

<file path=xl/worksheets/_rels/sheet23.xml.rels><?xml version="1.0" encoding="UTF-8" standalone="yes"?>
<Relationships xmlns="http://schemas.openxmlformats.org/package/2006/relationships"><Relationship Id="rId26" Type="http://schemas.openxmlformats.org/officeDocument/2006/relationships/hyperlink" Target="https://reports.kiongroup.com/2026/ir/2/highlights/key-figures.html" TargetMode="External"/><Relationship Id="rId21" Type="http://schemas.openxmlformats.org/officeDocument/2006/relationships/hyperlink" Target="https://www.kpluss.com/" TargetMode="External"/><Relationship Id="rId42" Type="http://schemas.openxmlformats.org/officeDocument/2006/relationships/hyperlink" Target="https://www.marvelfusion.com/newsroom/marvel-fusion-the-state-of-colorado-and-siemens-energy-sign-letter-of-intent" TargetMode="External"/><Relationship Id="rId47" Type="http://schemas.openxmlformats.org/officeDocument/2006/relationships/hyperlink" Target="https://www.merz.com/" TargetMode="External"/><Relationship Id="rId63" Type="http://schemas.openxmlformats.org/officeDocument/2006/relationships/hyperlink" Target="https://neura-robotics.com/record-series-c/" TargetMode="External"/><Relationship Id="rId68" Type="http://schemas.openxmlformats.org/officeDocument/2006/relationships/hyperlink" Target="https://www.nttdata.com/global/en/investors" TargetMode="External"/><Relationship Id="rId16" Type="http://schemas.openxmlformats.org/officeDocument/2006/relationships/hyperlink" Target="https://isaraerospace.com/press/isar-aerospace-secures-eur-270m-to-provide-sovereign-space-capabilities-globally" TargetMode="External"/><Relationship Id="rId11" Type="http://schemas.openxmlformats.org/officeDocument/2006/relationships/hyperlink" Target="https://www.infineon.com/about/press/press-releases" TargetMode="External"/><Relationship Id="rId24" Type="http://schemas.openxmlformats.org/officeDocument/2006/relationships/hyperlink" Target="https://www.kfw.de/KfW-Konzern/" TargetMode="External"/><Relationship Id="rId32" Type="http://schemas.openxmlformats.org/officeDocument/2006/relationships/hyperlink" Target="https://newsroom.knorr-bremse.com/en/knorr-bremse-delivers-strong-second-quarter-results-and-launches-growth-beyond-strategy" TargetMode="External"/><Relationship Id="rId37" Type="http://schemas.openxmlformats.org/officeDocument/2006/relationships/hyperlink" Target="https://leica-camera.com/de-DE/presse/leica-camera-gruppe-mit-robuster-geschaeftsentwicklung-im-geschaeftsjahr-20252026" TargetMode="External"/><Relationship Id="rId40" Type="http://schemas.openxmlformats.org/officeDocument/2006/relationships/hyperlink" Target="https://www.marvelfusion.com/" TargetMode="External"/><Relationship Id="rId45" Type="http://schemas.openxmlformats.org/officeDocument/2006/relationships/hyperlink" Target="https://group.mercedes-benz.com/unternehmen/produktion/produktionsnetzwerk/produktionsstart-gla-rastatt.html" TargetMode="External"/><Relationship Id="rId53" Type="http://schemas.openxmlformats.org/officeDocument/2006/relationships/hyperlink" Target="https://www.mtu.de/de/newsroom/presse/aktuelle-presseinformationen/press-release-detail/mtu-aero-engines-remains-on-track-with-growth-in-first-half-of-2026-and-raises-free-cash-flow-guidance-1-1/" TargetMode="External"/><Relationship Id="rId58" Type="http://schemas.openxmlformats.org/officeDocument/2006/relationships/hyperlink" Target="https://www.munk-group.com/de/unternehmen/ueber-uns/geschichte" TargetMode="External"/><Relationship Id="rId66" Type="http://schemas.openxmlformats.org/officeDocument/2006/relationships/hyperlink" Target="https://www.nextwind.de/news/eu1-8-billion-syndicated-debt-financing" TargetMode="External"/><Relationship Id="rId74" Type="http://schemas.openxmlformats.org/officeDocument/2006/relationships/hyperlink" Target="https://www.ottogroup.com/de/ueber-uns/kennzahlen.php" TargetMode="External"/><Relationship Id="rId5" Type="http://schemas.openxmlformats.org/officeDocument/2006/relationships/hyperlink" Target="https://www.herrenknecht.com/de/newsroom/" TargetMode="External"/><Relationship Id="rId61" Type="http://schemas.openxmlformats.org/officeDocument/2006/relationships/hyperlink" Target="https://neura-robotics.com/" TargetMode="External"/><Relationship Id="rId19" Type="http://schemas.openxmlformats.org/officeDocument/2006/relationships/hyperlink" Target="https://financialfilings.com/filings/ks-ag/annual-report-esef/2026/69032734/" TargetMode="External"/><Relationship Id="rId14" Type="http://schemas.openxmlformats.org/officeDocument/2006/relationships/hyperlink" Target="https://innoenergy.com/" TargetMode="External"/><Relationship Id="rId22" Type="http://schemas.openxmlformats.org/officeDocument/2006/relationships/hyperlink" Target="https://www.kfw.de/KfW-Konzern/Investor-Relations/" TargetMode="External"/><Relationship Id="rId27" Type="http://schemas.openxmlformats.org/officeDocument/2006/relationships/hyperlink" Target="https://www.kiongroup.com/en/Investors/Events-Publications/Publications/" TargetMode="External"/><Relationship Id="rId30" Type="http://schemas.openxmlformats.org/officeDocument/2006/relationships/hyperlink" Target="https://www.kkr.com/de/de/press-release" TargetMode="External"/><Relationship Id="rId35" Type="http://schemas.openxmlformats.org/officeDocument/2006/relationships/hyperlink" Target="https://lanxess.com/en/investors/reporting" TargetMode="External"/><Relationship Id="rId43" Type="http://schemas.openxmlformats.org/officeDocument/2006/relationships/hyperlink" Target="https://financialfilings.com/filings/mercedes-benz-ag/annual-report/2026/33033271/" TargetMode="External"/><Relationship Id="rId48" Type="http://schemas.openxmlformats.org/officeDocument/2006/relationships/hyperlink" Target="https://www.merz.com/" TargetMode="External"/><Relationship Id="rId56" Type="http://schemas.openxmlformats.org/officeDocument/2006/relationships/hyperlink" Target="https://www.munichre.com/en/company/investors/reports-and-presentations.html" TargetMode="External"/><Relationship Id="rId64" Type="http://schemas.openxmlformats.org/officeDocument/2006/relationships/hyperlink" Target="https://www.nextwind.de/news/rekordfinanzierung-fuer-nextwind" TargetMode="External"/><Relationship Id="rId69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77" Type="http://schemas.openxmlformats.org/officeDocument/2006/relationships/comments" Target="../comments8.xml"/><Relationship Id="rId8" Type="http://schemas.openxmlformats.org/officeDocument/2006/relationships/hyperlink" Target="https://isquaredcapital.com/investments/" TargetMode="External"/><Relationship Id="rId51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72" Type="http://schemas.openxmlformats.org/officeDocument/2006/relationships/hyperlink" Target="https://www.telekom.com/en/newsroom/latest-updates/media-information/2026/2/germany-s-first-ai-factory-for-industry" TargetMode="External"/><Relationship Id="rId3" Type="http://schemas.openxmlformats.org/officeDocument/2006/relationships/hyperlink" Target="https://www.hensoldt.net/news/hensoldt-optronics-builds-new-plant-in-oberkochen" TargetMode="External"/><Relationship Id="rId12" Type="http://schemas.openxmlformats.org/officeDocument/2006/relationships/hyperlink" Target="https://www.infineon.com/de/press-release/2026/ifxpr202607-117" TargetMode="External"/><Relationship Id="rId17" Type="http://schemas.openxmlformats.org/officeDocument/2006/relationships/hyperlink" Target="https://isaraerospace.com/news-press-releases" TargetMode="External"/><Relationship Id="rId25" Type="http://schemas.openxmlformats.org/officeDocument/2006/relationships/hyperlink" Target="https://reports.kiongroup.com/2025/ar/management-report/report-on-the-economic-position/financial-position-and-financial-performance/financial-position.html" TargetMode="External"/><Relationship Id="rId33" Type="http://schemas.openxmlformats.org/officeDocument/2006/relationships/hyperlink" Target="https://newsroom.knorr-bremse.com/en/knorr-bremses-largest-european-truck-plant-to-be-expanded/" TargetMode="External"/><Relationship Id="rId38" Type="http://schemas.openxmlformats.org/officeDocument/2006/relationships/hyperlink" Target="https://leica-camera.com/de-DE/presse" TargetMode="External"/><Relationship Id="rId46" Type="http://schemas.openxmlformats.org/officeDocument/2006/relationships/hyperlink" Target="https://www.merz.com/" TargetMode="External"/><Relationship Id="rId59" Type="http://schemas.openxmlformats.org/officeDocument/2006/relationships/hyperlink" Target="https://www.munk-group.com/de/unternehmen/ueber-uns/geschichte" TargetMode="External"/><Relationship Id="rId67" Type="http://schemas.openxmlformats.org/officeDocument/2006/relationships/hyperlink" Target="https://www.nttdata.com/global/en/investors" TargetMode="External"/><Relationship Id="rId20" Type="http://schemas.openxmlformats.org/officeDocument/2006/relationships/hyperlink" Target="https://www.kpluss.com/de-de/investor-relations/" TargetMode="External"/><Relationship Id="rId41" Type="http://schemas.openxmlformats.org/officeDocument/2006/relationships/hyperlink" Target="https://www.marvelfusion.com/newsroom/german-federal-government-backs-laser-fusion" TargetMode="External"/><Relationship Id="rId54" Type="http://schemas.openxmlformats.org/officeDocument/2006/relationships/hyperlink" Target="https://www.mtu.de/de/investoren/publikationen-events/finanzberichte/" TargetMode="External"/><Relationship Id="rId62" Type="http://schemas.openxmlformats.org/officeDocument/2006/relationships/hyperlink" Target="https://neura-robotics.com/record-series-c/" TargetMode="External"/><Relationship Id="rId70" Type="http://schemas.openxmlformats.org/officeDocument/2006/relationships/hyperlink" Target="https://investor.nvidia.com/financial-info/annual-reports-and-proxies/default.aspx" TargetMode="External"/><Relationship Id="rId75" Type="http://schemas.openxmlformats.org/officeDocument/2006/relationships/hyperlink" Target="https://www.ottogroup.com/de/ueber-uns/kennzahlen.php" TargetMode="External"/><Relationship Id="rId1" Type="http://schemas.openxmlformats.org/officeDocument/2006/relationships/hyperlink" Target="https://investors.hensoldt.net/news/financial-year-2025-hensoldt-achieves-record-order-intake-and-confirms-structural-growth-path/7f15c9a0-04e9-4f26-91d4-fcdf9af6db2d" TargetMode="External"/><Relationship Id="rId6" Type="http://schemas.openxmlformats.org/officeDocument/2006/relationships/hyperlink" Target="https://www.herrenknecht.com/de/newsroom/pressemitteilungdetail/herrenknecht-investiert-in-zukunft-neues-gebaeude-fuer-forschung-und-entwicklung/" TargetMode="External"/><Relationship Id="rId15" Type="http://schemas.openxmlformats.org/officeDocument/2006/relationships/hyperlink" Target="https://innoenergy.com/" TargetMode="External"/><Relationship Id="rId23" Type="http://schemas.openxmlformats.org/officeDocument/2006/relationships/hyperlink" Target="https://www.kfw.de/KfW-Konzern/Newsroom/" TargetMode="External"/><Relationship Id="rId28" Type="http://schemas.openxmlformats.org/officeDocument/2006/relationships/hyperlink" Target="https://www.kkr.com/" TargetMode="External"/><Relationship Id="rId36" Type="http://schemas.openxmlformats.org/officeDocument/2006/relationships/hyperlink" Target="https://financialfilings.com/filings/lanxess-ag/annual-report-esef/2026/69034587/" TargetMode="External"/><Relationship Id="rId49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57" Type="http://schemas.openxmlformats.org/officeDocument/2006/relationships/hyperlink" Target="https://www.munichre.com/en/company/investors/reports-and-presentations.html" TargetMode="External"/><Relationship Id="rId10" Type="http://schemas.openxmlformats.org/officeDocument/2006/relationships/hyperlink" Target="https://www.infineon.com/assets/row/public/documents/corporate/investors/annual-reports/2025/2025-annual-report-v01-00-en.pdf" TargetMode="External"/><Relationship Id="rId31" Type="http://schemas.openxmlformats.org/officeDocument/2006/relationships/hyperlink" Target="https://newsroom.knorr-bremse.com/en/knorr-bremse-on-course-for-success-with-higher-profit-and-profitability/" TargetMode="External"/><Relationship Id="rId44" Type="http://schemas.openxmlformats.org/officeDocument/2006/relationships/hyperlink" Target="https://financialfilings.com/filings/mercedes-benz-ag/interim-quarterly-report/2026/57600512/" TargetMode="External"/><Relationship Id="rId52" Type="http://schemas.openxmlformats.org/officeDocument/2006/relationships/hyperlink" Target="https://www.mtu.de/de/newsroom/presse/aktuelle-presseinformationen/" TargetMode="External"/><Relationship Id="rId60" Type="http://schemas.openxmlformats.org/officeDocument/2006/relationships/hyperlink" Target="https://www.munk-group.com/de/unternehmen/ueber-uns/geschichte" TargetMode="External"/><Relationship Id="rId65" Type="http://schemas.openxmlformats.org/officeDocument/2006/relationships/hyperlink" Target="https://www.nextwind.de/news/1-8-milliarden-euro-fuer-die-energiewende" TargetMode="External"/><Relationship Id="rId73" Type="http://schemas.openxmlformats.org/officeDocument/2006/relationships/hyperlink" Target="https://www.ottogroup.com/medien/dynamic/docs/de/bpk/2026/gb_2025_26_gesamt_de.pdf" TargetMode="External"/><Relationship Id="rId4" Type="http://schemas.openxmlformats.org/officeDocument/2006/relationships/hyperlink" Target="https://www.herrenknecht.com/de/unternehmen/" TargetMode="External"/><Relationship Id="rId9" Type="http://schemas.openxmlformats.org/officeDocument/2006/relationships/hyperlink" Target="https://isquaredcapital.com/investments/" TargetMode="External"/><Relationship Id="rId13" Type="http://schemas.openxmlformats.org/officeDocument/2006/relationships/hyperlink" Target="https://innoenergy.com/" TargetMode="External"/><Relationship Id="rId18" Type="http://schemas.openxmlformats.org/officeDocument/2006/relationships/hyperlink" Target="https://isaraerospace.com/press/isar-aerospace-signs-contract-with-esa-under-the-european-launcher-challenge" TargetMode="External"/><Relationship Id="rId39" Type="http://schemas.openxmlformats.org/officeDocument/2006/relationships/hyperlink" Target="https://leica-camera.com/de-DE/presse/leica-camera-gruppe-mit-robuster-geschaeftsentwicklung-im-geschaeftsjahr-20252026" TargetMode="External"/><Relationship Id="rId34" Type="http://schemas.openxmlformats.org/officeDocument/2006/relationships/hyperlink" Target="https://lanxess.com/-/media/project/lanxess/corporate-internet/investors/reporting/2025/q4/2025-ar-lxs-web.pdf" TargetMode="External"/><Relationship Id="rId50" Type="http://schemas.openxmlformats.org/officeDocument/2006/relationships/hyperlink" Target="https://news.microsoft.com/de-de/" TargetMode="External"/><Relationship Id="rId55" Type="http://schemas.openxmlformats.org/officeDocument/2006/relationships/hyperlink" Target="https://www.munichre.com/en/company/investors/reports-and-presentations.html" TargetMode="External"/><Relationship Id="rId76" Type="http://schemas.openxmlformats.org/officeDocument/2006/relationships/vmlDrawing" Target="../drawings/vmlDrawing8.vml"/><Relationship Id="rId7" Type="http://schemas.openxmlformats.org/officeDocument/2006/relationships/hyperlink" Target="https://isquaredcapital.com/" TargetMode="External"/><Relationship Id="rId71" Type="http://schemas.openxmlformats.org/officeDocument/2006/relationships/hyperlink" Target="https://investor.nvidia.com/financial-info/quarterly-results/default.aspx" TargetMode="External"/><Relationship Id="rId2" Type="http://schemas.openxmlformats.org/officeDocument/2006/relationships/hyperlink" Target="https://investors.hensoldt.net/news/hensoldt-doubles-order-intake-in-the-first-half-of-2026-revenue-and-earnings-rise/d0140adc-3137-47d7-8f70-fbf0acbf0597" TargetMode="External"/><Relationship Id="rId29" Type="http://schemas.openxmlformats.org/officeDocument/2006/relationships/hyperlink" Target="https://www.kkr.com/de/de/press-release" TargetMode="External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https://financialfilings.com/filings/ks-ag/annual-report-esef/2026/69032734/" TargetMode="External"/><Relationship Id="rId18" Type="http://schemas.openxmlformats.org/officeDocument/2006/relationships/hyperlink" Target="https://reports.kiongroup.com/2026/ir/2/highlights/key-figures.html" TargetMode="External"/><Relationship Id="rId26" Type="http://schemas.openxmlformats.org/officeDocument/2006/relationships/hyperlink" Target="https://leica-camera.com/de-DE/presse" TargetMode="External"/><Relationship Id="rId39" Type="http://schemas.openxmlformats.org/officeDocument/2006/relationships/hyperlink" Target="https://www.munk-group.com/de/unternehmen/ueber-uns/geschichte" TargetMode="External"/><Relationship Id="rId21" Type="http://schemas.openxmlformats.org/officeDocument/2006/relationships/hyperlink" Target="https://newsroom.knorr-bremse.com/en/knorr-bremse-on-course-for-success-with-higher-profit-and-profitability/" TargetMode="External"/><Relationship Id="rId34" Type="http://schemas.openxmlformats.org/officeDocument/2006/relationships/hyperlink" Target="https://news.microsoft.com/de-de/" TargetMode="External"/><Relationship Id="rId42" Type="http://schemas.openxmlformats.org/officeDocument/2006/relationships/hyperlink" Target="https://neura-robotics.com/record-series-c/" TargetMode="External"/><Relationship Id="rId47" Type="http://schemas.openxmlformats.org/officeDocument/2006/relationships/hyperlink" Target="https://investor.nvidia.com/financial-info/annual-reports-and-proxies/default.aspx" TargetMode="External"/><Relationship Id="rId50" Type="http://schemas.openxmlformats.org/officeDocument/2006/relationships/hyperlink" Target="https://www.ottogroup.com/de/ueber-uns/kennzahlen.php" TargetMode="External"/><Relationship Id="rId7" Type="http://schemas.openxmlformats.org/officeDocument/2006/relationships/hyperlink" Target="https://www.infineon.com/assets/row/public/documents/corporate/investors/annual-reports/2025/2025-annual-report-v01-00-en.pdf" TargetMode="External"/><Relationship Id="rId2" Type="http://schemas.openxmlformats.org/officeDocument/2006/relationships/hyperlink" Target="https://investors.hensoldt.net/news/hensoldt-doubles-order-intake-in-the-first-half-of-2026-revenue-and-earnings-rise/d0140adc-3137-47d7-8f70-fbf0acbf0597" TargetMode="External"/><Relationship Id="rId16" Type="http://schemas.openxmlformats.org/officeDocument/2006/relationships/hyperlink" Target="https://www.kfw.de/KfW-Konzern/Newsroom/" TargetMode="External"/><Relationship Id="rId29" Type="http://schemas.openxmlformats.org/officeDocument/2006/relationships/hyperlink" Target="https://financialfilings.com/filings/mercedes-benz-ag/annual-report/2026/33033271/" TargetMode="External"/><Relationship Id="rId11" Type="http://schemas.openxmlformats.org/officeDocument/2006/relationships/hyperlink" Target="https://isaraerospace.com/press/isar-aerospace-secures-eur-270m-to-provide-sovereign-space-capabilities-globally" TargetMode="External"/><Relationship Id="rId24" Type="http://schemas.openxmlformats.org/officeDocument/2006/relationships/hyperlink" Target="https://lanxess.com/en/investors/reporting" TargetMode="External"/><Relationship Id="rId32" Type="http://schemas.openxmlformats.org/officeDocument/2006/relationships/hyperlink" Target="https://www.merz.com/" TargetMode="External"/><Relationship Id="rId37" Type="http://schemas.openxmlformats.org/officeDocument/2006/relationships/hyperlink" Target="https://www.munichre.com/en/company/investors/reports-and-presentations.html" TargetMode="External"/><Relationship Id="rId40" Type="http://schemas.openxmlformats.org/officeDocument/2006/relationships/hyperlink" Target="https://www.munk-group.com/de/unternehmen/ueber-uns/geschichte" TargetMode="External"/><Relationship Id="rId45" Type="http://schemas.openxmlformats.org/officeDocument/2006/relationships/hyperlink" Target="https://www.nttdata.com/global/en/investors" TargetMode="External"/><Relationship Id="rId5" Type="http://schemas.openxmlformats.org/officeDocument/2006/relationships/hyperlink" Target="https://isquaredcapital.com/" TargetMode="External"/><Relationship Id="rId15" Type="http://schemas.openxmlformats.org/officeDocument/2006/relationships/hyperlink" Target="https://www.kfw.de/KfW-Konzern/Investor-Relations/" TargetMode="External"/><Relationship Id="rId23" Type="http://schemas.openxmlformats.org/officeDocument/2006/relationships/hyperlink" Target="https://lanxess.com/-/media/project/lanxess/corporate-internet/investors/reporting/2025/q4/2025-ar-lxs-web.pdf" TargetMode="External"/><Relationship Id="rId28" Type="http://schemas.openxmlformats.org/officeDocument/2006/relationships/hyperlink" Target="https://www.marvelfusion.com/newsroom/german-federal-government-backs-laser-fusion" TargetMode="External"/><Relationship Id="rId36" Type="http://schemas.openxmlformats.org/officeDocument/2006/relationships/hyperlink" Target="https://www.mtu.de/de/newsroom/presse/aktuelle-presseinformationen/press-release-detail/mtu-aero-engines-remains-on-track-with-growth-in-first-half-of-2026-and-raises-free-cash-flow-guidance-1-1/" TargetMode="External"/><Relationship Id="rId49" Type="http://schemas.openxmlformats.org/officeDocument/2006/relationships/hyperlink" Target="https://www.ottogroup.com/medien/dynamic/docs/de/bpk/2026/gb_2025_26_gesamt_de.pdf" TargetMode="External"/><Relationship Id="rId10" Type="http://schemas.openxmlformats.org/officeDocument/2006/relationships/hyperlink" Target="https://innoenergy.com/" TargetMode="External"/><Relationship Id="rId19" Type="http://schemas.openxmlformats.org/officeDocument/2006/relationships/hyperlink" Target="https://www.kkr.com/" TargetMode="External"/><Relationship Id="rId31" Type="http://schemas.openxmlformats.org/officeDocument/2006/relationships/hyperlink" Target="https://www.merz.com/" TargetMode="External"/><Relationship Id="rId44" Type="http://schemas.openxmlformats.org/officeDocument/2006/relationships/hyperlink" Target="https://www.nextwind.de/news/1-8-milliarden-euro-fuer-die-energiewende" TargetMode="External"/><Relationship Id="rId4" Type="http://schemas.openxmlformats.org/officeDocument/2006/relationships/hyperlink" Target="https://www.herrenknecht.com/de/newsroom/" TargetMode="External"/><Relationship Id="rId9" Type="http://schemas.openxmlformats.org/officeDocument/2006/relationships/hyperlink" Target="https://innoenergy.com/" TargetMode="External"/><Relationship Id="rId14" Type="http://schemas.openxmlformats.org/officeDocument/2006/relationships/hyperlink" Target="https://www.kpluss.com/de-de/investor-relations/" TargetMode="External"/><Relationship Id="rId22" Type="http://schemas.openxmlformats.org/officeDocument/2006/relationships/hyperlink" Target="https://newsroom.knorr-bremse.com/en/knorr-bremse-delivers-strong-second-quarter-results-and-launches-growth-beyond-strategy" TargetMode="External"/><Relationship Id="rId27" Type="http://schemas.openxmlformats.org/officeDocument/2006/relationships/hyperlink" Target="https://www.marvelfusion.com/" TargetMode="External"/><Relationship Id="rId30" Type="http://schemas.openxmlformats.org/officeDocument/2006/relationships/hyperlink" Target="https://financialfilings.com/filings/mercedes-benz-ag/interim-quarterly-report/2026/57600512/" TargetMode="External"/><Relationship Id="rId35" Type="http://schemas.openxmlformats.org/officeDocument/2006/relationships/hyperlink" Target="https://www.mtu.de/de/newsroom/presse/aktuelle-presseinformationen/" TargetMode="External"/><Relationship Id="rId43" Type="http://schemas.openxmlformats.org/officeDocument/2006/relationships/hyperlink" Target="https://www.nextwind.de/news/rekordfinanzierung-fuer-nextwind" TargetMode="External"/><Relationship Id="rId48" Type="http://schemas.openxmlformats.org/officeDocument/2006/relationships/hyperlink" Target="https://investor.nvidia.com/financial-info/quarterly-results/default.aspx" TargetMode="External"/><Relationship Id="rId8" Type="http://schemas.openxmlformats.org/officeDocument/2006/relationships/hyperlink" Target="https://www.infineon.com/about/press/press-releases" TargetMode="External"/><Relationship Id="rId3" Type="http://schemas.openxmlformats.org/officeDocument/2006/relationships/hyperlink" Target="https://www.herrenknecht.com/de/unternehmen/" TargetMode="External"/><Relationship Id="rId12" Type="http://schemas.openxmlformats.org/officeDocument/2006/relationships/hyperlink" Target="https://isaraerospace.com/news-press-releases" TargetMode="External"/><Relationship Id="rId17" Type="http://schemas.openxmlformats.org/officeDocument/2006/relationships/hyperlink" Target="https://reports.kiongroup.com/2025/ar/management-report/report-on-the-economic-position/financial-position-and-financial-performance/financial-position.html" TargetMode="External"/><Relationship Id="rId25" Type="http://schemas.openxmlformats.org/officeDocument/2006/relationships/hyperlink" Target="https://leica-camera.com/de-DE/presse/leica-camera-gruppe-mit-robuster-geschaeftsentwicklung-im-geschaeftsjahr-20252026" TargetMode="External"/><Relationship Id="rId33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38" Type="http://schemas.openxmlformats.org/officeDocument/2006/relationships/hyperlink" Target="https://www.munichre.com/en/company/investors/reports-and-presentations.html" TargetMode="External"/><Relationship Id="rId46" Type="http://schemas.openxmlformats.org/officeDocument/2006/relationships/hyperlink" Target="https://www.nttdata.com/global/en/investors" TargetMode="External"/><Relationship Id="rId20" Type="http://schemas.openxmlformats.org/officeDocument/2006/relationships/hyperlink" Target="https://www.kkr.com/de/de/press-release" TargetMode="External"/><Relationship Id="rId41" Type="http://schemas.openxmlformats.org/officeDocument/2006/relationships/hyperlink" Target="https://neura-robotics.com/" TargetMode="External"/><Relationship Id="rId1" Type="http://schemas.openxmlformats.org/officeDocument/2006/relationships/hyperlink" Target="https://investors.hensoldt.net/news/financial-year-2025-hensoldt-achieves-record-order-intake-and-confirms-structural-growth-path/7f15c9a0-04e9-4f26-91d4-fcdf9af6db2d" TargetMode="External"/><Relationship Id="rId6" Type="http://schemas.openxmlformats.org/officeDocument/2006/relationships/hyperlink" Target="https://isquaredcapital.com/investments/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lekom.com/en/newsroom/latest-updates/media-information/2026/2/germany-s-first-ai-factory-for-industry" TargetMode="External"/><Relationship Id="rId7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2" Type="http://schemas.openxmlformats.org/officeDocument/2006/relationships/hyperlink" Target="https://www.infineon.com/de/press-release/2026/ifxpr202607-117" TargetMode="External"/><Relationship Id="rId1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6" Type="http://schemas.openxmlformats.org/officeDocument/2006/relationships/hyperlink" Target="https://www.nextwind.de/news/1-8-milliarden-euro-fuer-die-energiewende" TargetMode="External"/><Relationship Id="rId5" Type="http://schemas.openxmlformats.org/officeDocument/2006/relationships/hyperlink" Target="https://lanxess.com/-/media/project/lanxess/corporate-internet/investors/reporting/2025/q4/2025-ar-lxs-web.pdf" TargetMode="External"/><Relationship Id="rId4" Type="http://schemas.openxmlformats.org/officeDocument/2006/relationships/hyperlink" Target="https://group.mercedes-benz.com/unternehmen/produktion/produktionsnetzwerk/produktionsstart-gla-rastatt.html" TargetMode="External"/></Relationships>
</file>

<file path=xl/worksheets/_rels/sheet26.xml.rels><?xml version="1.0" encoding="UTF-8" standalone="yes"?>
<Relationships xmlns="http://schemas.openxmlformats.org/package/2006/relationships"><Relationship Id="rId26" Type="http://schemas.openxmlformats.org/officeDocument/2006/relationships/hyperlink" Target="https://ir.renk.com/news-releases/news-release-details/h1-2026-record-order-intake-renk-above-average-increase-adjusted" TargetMode="External"/><Relationship Id="rId21" Type="http://schemas.openxmlformats.org/officeDocument/2006/relationships/hyperlink" Target="https://www.proximafusion.com/press-news/proxima-fusion-raises-eu411-million-to-build-europes-commercial-fusion-champion" TargetMode="External"/><Relationship Id="rId42" Type="http://schemas.openxmlformats.org/officeDocument/2006/relationships/hyperlink" Target="https://www.rwe.com/presse/rwe-ag/2026-08-13-rwe-liefert-starkes-halbjahresergebnis/" TargetMode="External"/><Relationship Id="rId47" Type="http://schemas.openxmlformats.org/officeDocument/2006/relationships/hyperlink" Target="https://www.sap.com/integrated-reports/2025/de.html" TargetMode="External"/><Relationship Id="rId63" Type="http://schemas.openxmlformats.org/officeDocument/2006/relationships/hyperlink" Target="https://press.siemens.com/global/de/pressemitteilung/siemens-investiert-300-millionen-euro-deutschland-und-schafft-700-arbeitsplaetze" TargetMode="External"/><Relationship Id="rId68" Type="http://schemas.openxmlformats.org/officeDocument/2006/relationships/hyperlink" Target="https://www.siemens-healthineers.com/deu/press/releases/2026q3" TargetMode="External"/><Relationship Id="rId16" Type="http://schemas.openxmlformats.org/officeDocument/2006/relationships/hyperlink" Target="https://corporate.pirelli.com/corporate/en-ww/investors/financial-publications/financial-reports" TargetMode="External"/><Relationship Id="rId11" Type="http://schemas.openxmlformats.org/officeDocument/2006/relationships/hyperlink" Target="https://www.permira.com/news/" TargetMode="External"/><Relationship Id="rId24" Type="http://schemas.openxmlformats.org/officeDocument/2006/relationships/hyperlink" Target="https://corporate.qiagen.com/English/newsroom/press-releases/press-release-details/2026/Qiagen-Announces-Form-20-F-Annual-Report-Filing-for-2025-Results/default.aspx" TargetMode="External"/><Relationship Id="rId32" Type="http://schemas.openxmlformats.org/officeDocument/2006/relationships/hyperlink" Target="https://ir.rheinmetall.com/de/finanzberichte" TargetMode="External"/><Relationship Id="rId37" Type="http://schemas.openxmlformats.org/officeDocument/2006/relationships/hyperlink" Target="https://www.rocktechlithium.com/news" TargetMode="External"/><Relationship Id="rId40" Type="http://schemas.openxmlformats.org/officeDocument/2006/relationships/hyperlink" Target="https://www.rwe.com/investor-relations/finanzberichte-praesentationen-videos/" TargetMode="External"/><Relationship Id="rId45" Type="http://schemas.openxmlformats.org/officeDocument/2006/relationships/hyperlink" Target="https://www.samson.de/de/unternehmen/" TargetMode="External"/><Relationship Id="rId53" Type="http://schemas.openxmlformats.org/officeDocument/2006/relationships/hyperlink" Target="https://www.schwenk.de/aktuelles/" TargetMode="External"/><Relationship Id="rId58" Type="http://schemas.openxmlformats.org/officeDocument/2006/relationships/hyperlink" Target="https://www.saarstahl.com/" TargetMode="External"/><Relationship Id="rId66" Type="http://schemas.openxmlformats.org/officeDocument/2006/relationships/hyperlink" Target="https://www.siemens-energy.com/de/de/home/press-releases/siemens-energy-invests--220-million.html" TargetMode="External"/><Relationship Id="rId74" Type="http://schemas.openxmlformats.org/officeDocument/2006/relationships/hyperlink" Target="https://www.stark-deutschland.de/" TargetMode="External"/><Relationship Id="rId5" Type="http://schemas.openxmlformats.org/officeDocument/2006/relationships/hyperlink" Target="https://www.partnersgroup.com/news-and-views/" TargetMode="External"/><Relationship Id="rId61" Type="http://schemas.openxmlformats.org/officeDocument/2006/relationships/hyperlink" Target="https://www.siemens.com/de-de/company/investor-relations/financial-results/" TargetMode="External"/><Relationship Id="rId19" Type="http://schemas.openxmlformats.org/officeDocument/2006/relationships/hyperlink" Target="https://www.proximafusion.com/press-news/proxima-fusion-raises-eu411-million-to-build-europes-commercial-fusion-champion" TargetMode="External"/><Relationship Id="rId14" Type="http://schemas.openxmlformats.org/officeDocument/2006/relationships/hyperlink" Target="https://www.personio.com/about-personio/" TargetMode="External"/><Relationship Id="rId22" Type="http://schemas.openxmlformats.org/officeDocument/2006/relationships/hyperlink" Target="https://corporate.qiagen.com/investor-relations/financial-reports-and-sec-filings/financial-reports/default.aspx" TargetMode="External"/><Relationship Id="rId27" Type="http://schemas.openxmlformats.org/officeDocument/2006/relationships/hyperlink" Target="https://www.renk.com/en/newsroom/news/press-releases/2026/renk-group-is-committed-to-a-secure-future-and-to-germany-as-a-strong-business-location" TargetMode="External"/><Relationship Id="rId30" Type="http://schemas.openxmlformats.org/officeDocument/2006/relationships/hyperlink" Target="https://www.rewe-group.com/de/presse-und-medien/newsroom/pressemitteilungen/rewe-group-knackt-2025-die-100-milliarden-euro-umsatzmarke/" TargetMode="External"/><Relationship Id="rId35" Type="http://schemas.openxmlformats.org/officeDocument/2006/relationships/hyperlink" Target="https://www.roche.com/investors/updates" TargetMode="External"/><Relationship Id="rId43" Type="http://schemas.openxmlformats.org/officeDocument/2006/relationships/hyperlink" Target="https://www.samson.de/de/unternehmen/" TargetMode="External"/><Relationship Id="rId48" Type="http://schemas.openxmlformats.org/officeDocument/2006/relationships/hyperlink" Target="https://www.sap.com/investors/de/financial-documents-and-events.html" TargetMode="External"/><Relationship Id="rId56" Type="http://schemas.openxmlformats.org/officeDocument/2006/relationships/hyperlink" Target="https://www.sennder.com/newsroom" TargetMode="External"/><Relationship Id="rId64" Type="http://schemas.openxmlformats.org/officeDocument/2006/relationships/hyperlink" Target="https://www.siemens-energy.com/de/de/home/investor-relations.html" TargetMode="External"/><Relationship Id="rId69" Type="http://schemas.openxmlformats.org/officeDocument/2006/relationships/hyperlink" Target="https://www.siemens-healthineers.com/deu/press/releases/kemnath" TargetMode="External"/><Relationship Id="rId77" Type="http://schemas.openxmlformats.org/officeDocument/2006/relationships/comments" Target="../comments9.xml"/><Relationship Id="rId8" Type="http://schemas.openxmlformats.org/officeDocument/2006/relationships/hyperlink" Target="https://www.pepperl-fuchs.com/global/en/" TargetMode="External"/><Relationship Id="rId51" Type="http://schemas.openxmlformats.org/officeDocument/2006/relationships/hyperlink" Target="https://www.schaeffler.com/de/investor-relations/veranstaltungen-publikationen/ir-mitteilungen/ir_releases_detail.jsp?id=88175300" TargetMode="External"/><Relationship Id="rId72" Type="http://schemas.openxmlformats.org/officeDocument/2006/relationships/hyperlink" Target="https://financialfilings.com/filings/sixt-se/interim-quarterly-report/2026/55963798/" TargetMode="External"/><Relationship Id="rId3" Type="http://schemas.openxmlformats.org/officeDocument/2006/relationships/hyperlink" Target="https://www.parloa.com/de/presse/parloa-sichert-sich-350-millionen-us-dollar-in-series-d/" TargetMode="External"/><Relationship Id="rId12" Type="http://schemas.openxmlformats.org/officeDocument/2006/relationships/hyperlink" Target="https://www.permira.com/" TargetMode="External"/><Relationship Id="rId17" Type="http://schemas.openxmlformats.org/officeDocument/2006/relationships/hyperlink" Target="https://corporate.pirelli.com/corporate/en-ww/investors/financial-publications/financial-reports" TargetMode="External"/><Relationship Id="rId25" Type="http://schemas.openxmlformats.org/officeDocument/2006/relationships/hyperlink" Target="https://ir.renk.com/de/reports-presentations/financial-reporting" TargetMode="External"/><Relationship Id="rId33" Type="http://schemas.openxmlformats.org/officeDocument/2006/relationships/hyperlink" Target="https://www.rheinmetall.com/de/media/news-watch/news/2025/09/2025-09-05-werkseroeffnung-in-unterluess" TargetMode="External"/><Relationship Id="rId38" Type="http://schemas.openxmlformats.org/officeDocument/2006/relationships/hyperlink" Target="https://www.rocktechlithium.com/news" TargetMode="External"/><Relationship Id="rId46" Type="http://schemas.openxmlformats.org/officeDocument/2006/relationships/hyperlink" Target="https://www.sec.gov/Archives/edgar/data/1000184/000110465926020058/sap-20251231x20f.htm" TargetMode="External"/><Relationship Id="rId59" Type="http://schemas.openxmlformats.org/officeDocument/2006/relationships/hyperlink" Target="https://www.dillinger.de/" TargetMode="External"/><Relationship Id="rId67" Type="http://schemas.openxmlformats.org/officeDocument/2006/relationships/hyperlink" Target="https://www.siemens-healthineers.com/deu/investor-relations" TargetMode="External"/><Relationship Id="rId20" Type="http://schemas.openxmlformats.org/officeDocument/2006/relationships/hyperlink" Target="https://www.proximafusion.com/press-news/" TargetMode="External"/><Relationship Id="rId41" Type="http://schemas.openxmlformats.org/officeDocument/2006/relationships/hyperlink" Target="https://www.rwe.com/presse/rwe-ag/2026-08-13-rwe-liefert-starkes-halbjahresergebnis/" TargetMode="External"/><Relationship Id="rId54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62" Type="http://schemas.openxmlformats.org/officeDocument/2006/relationships/hyperlink" Target="https://www.siemens.com/de-de/company/investor-relations/financial-results/" TargetMode="External"/><Relationship Id="rId70" Type="http://schemas.openxmlformats.org/officeDocument/2006/relationships/hyperlink" Target="https://about.sixt.com/investor-relations/" TargetMode="External"/><Relationship Id="rId75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1" Type="http://schemas.openxmlformats.org/officeDocument/2006/relationships/hyperlink" Target="https://www.parloa.com/de/presse/parloa-sichert-sich-350-millionen-us-dollar-in-series-d/" TargetMode="External"/><Relationship Id="rId6" Type="http://schemas.openxmlformats.org/officeDocument/2006/relationships/hyperlink" Target="https://www.partnersgroup.com/" TargetMode="External"/><Relationship Id="rId15" Type="http://schemas.openxmlformats.org/officeDocument/2006/relationships/hyperlink" Target="https://www.personio.com/" TargetMode="External"/><Relationship Id="rId23" Type="http://schemas.openxmlformats.org/officeDocument/2006/relationships/hyperlink" Target="https://www.sec.gov/Archives/edgar/data/1015820/000101582026000053/a2026q2quarterlyreport.htm" TargetMode="External"/><Relationship Id="rId28" Type="http://schemas.openxmlformats.org/officeDocument/2006/relationships/hyperlink" Target="https://www.rewe-group.com/de/geschaeftsbericht-rewe-group-2025/" TargetMode="External"/><Relationship Id="rId36" Type="http://schemas.openxmlformats.org/officeDocument/2006/relationships/hyperlink" Target="https://www.roche.de/unternehmen/wer-wir-sind/unsere-investitionen/investitionen-in-deutschland" TargetMode="External"/><Relationship Id="rId49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57" Type="http://schemas.openxmlformats.org/officeDocument/2006/relationships/hyperlink" Target="https://www.sennder.com/" TargetMode="External"/><Relationship Id="rId10" Type="http://schemas.openxmlformats.org/officeDocument/2006/relationships/hyperlink" Target="https://www.permira.com/" TargetMode="External"/><Relationship Id="rId31" Type="http://schemas.openxmlformats.org/officeDocument/2006/relationships/hyperlink" Target="https://ir.rheinmetall.com/de/finanzberichte" TargetMode="External"/><Relationship Id="rId44" Type="http://schemas.openxmlformats.org/officeDocument/2006/relationships/hyperlink" Target="https://www.samson.de/de/presse-und-medien/" TargetMode="External"/><Relationship Id="rId52" Type="http://schemas.openxmlformats.org/officeDocument/2006/relationships/hyperlink" Target="https://www.schwenk.de/" TargetMode="External"/><Relationship Id="rId60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Relationship Id="rId65" Type="http://schemas.openxmlformats.org/officeDocument/2006/relationships/hyperlink" Target="https://www.siemens-energy.com/de/de/home/investor-relations.html" TargetMode="External"/><Relationship Id="rId73" Type="http://schemas.openxmlformats.org/officeDocument/2006/relationships/hyperlink" Target="https://www.starkgroup.dk/" TargetMode="External"/><Relationship Id="rId4" Type="http://schemas.openxmlformats.org/officeDocument/2006/relationships/hyperlink" Target="https://www.partnersgroup.com/news-and-views/press-releases/corporate-news/detail?news_id=675a461a-0455-4d91-a598-3cd510d6d777" TargetMode="External"/><Relationship Id="rId9" Type="http://schemas.openxmlformats.org/officeDocument/2006/relationships/hyperlink" Target="https://www.pepperl-fuchs.com/global/en/company.htm" TargetMode="External"/><Relationship Id="rId13" Type="http://schemas.openxmlformats.org/officeDocument/2006/relationships/hyperlink" Target="https://www.personio.com/" TargetMode="External"/><Relationship Id="rId18" Type="http://schemas.openxmlformats.org/officeDocument/2006/relationships/hyperlink" Target="https://press.pirelli.com/pirelli-pyrum-synthos-and-basf-partner-to-transform-endoflife-and-scrap-tyres-into-recycled-materials-for-new-products/" TargetMode="External"/><Relationship Id="rId39" Type="http://schemas.openxmlformats.org/officeDocument/2006/relationships/hyperlink" Target="https://www.rocktechlithium.com/" TargetMode="External"/><Relationship Id="rId34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50" Type="http://schemas.openxmlformats.org/officeDocument/2006/relationships/hyperlink" Target="https://www.schaeffler.com/de/investor-relations/veranstaltungen-publikationen/" TargetMode="External"/><Relationship Id="rId55" Type="http://schemas.openxmlformats.org/officeDocument/2006/relationships/hyperlink" Target="https://www.sennder.com/" TargetMode="External"/><Relationship Id="rId76" Type="http://schemas.openxmlformats.org/officeDocument/2006/relationships/vmlDrawing" Target="../drawings/vmlDrawing9.vml"/><Relationship Id="rId7" Type="http://schemas.openxmlformats.org/officeDocument/2006/relationships/hyperlink" Target="https://www.pepperl-fuchs.com/global/en/company.htm" TargetMode="External"/><Relationship Id="rId71" Type="http://schemas.openxmlformats.org/officeDocument/2006/relationships/hyperlink" Target="https://about.sixt.com/investor-relations/" TargetMode="External"/><Relationship Id="rId2" Type="http://schemas.openxmlformats.org/officeDocument/2006/relationships/hyperlink" Target="https://www.parloa.com/de/presse/" TargetMode="External"/><Relationship Id="rId29" Type="http://schemas.openxmlformats.org/officeDocument/2006/relationships/hyperlink" Target="https://www.rewe-group.com/de/presse-und-medien/newsroom/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oximafusion.com/press-news/proxima-fusion-raises-eu411-million-to-build-europes-commercial-fusion-champion" TargetMode="External"/><Relationship Id="rId18" Type="http://schemas.openxmlformats.org/officeDocument/2006/relationships/hyperlink" Target="https://ir.renk.com/news-releases/news-release-details/h1-2026-record-order-intake-renk-above-average-increase-adjusted" TargetMode="External"/><Relationship Id="rId26" Type="http://schemas.openxmlformats.org/officeDocument/2006/relationships/hyperlink" Target="https://www.rocktechlithium.com/news" TargetMode="External"/><Relationship Id="rId39" Type="http://schemas.openxmlformats.org/officeDocument/2006/relationships/hyperlink" Target="https://www.saarstahl.com/" TargetMode="External"/><Relationship Id="rId21" Type="http://schemas.openxmlformats.org/officeDocument/2006/relationships/hyperlink" Target="https://ir.rheinmetall.com/de/finanzberichte" TargetMode="External"/><Relationship Id="rId34" Type="http://schemas.openxmlformats.org/officeDocument/2006/relationships/hyperlink" Target="https://www.schaeffler.com/de/investor-relations/veranstaltungen-publikationen/" TargetMode="External"/><Relationship Id="rId42" Type="http://schemas.openxmlformats.org/officeDocument/2006/relationships/hyperlink" Target="https://www.siemens.com/de-de/company/investor-relations/financial-results/" TargetMode="External"/><Relationship Id="rId47" Type="http://schemas.openxmlformats.org/officeDocument/2006/relationships/hyperlink" Target="https://about.sixt.com/investor-relations/" TargetMode="External"/><Relationship Id="rId50" Type="http://schemas.openxmlformats.org/officeDocument/2006/relationships/hyperlink" Target="https://www.stark-deutschland.de/" TargetMode="External"/><Relationship Id="rId7" Type="http://schemas.openxmlformats.org/officeDocument/2006/relationships/hyperlink" Target="https://www.permira.com/" TargetMode="External"/><Relationship Id="rId2" Type="http://schemas.openxmlformats.org/officeDocument/2006/relationships/hyperlink" Target="https://www.parloa.com/de/presse/" TargetMode="External"/><Relationship Id="rId16" Type="http://schemas.openxmlformats.org/officeDocument/2006/relationships/hyperlink" Target="https://www.sec.gov/Archives/edgar/data/1015820/000101582026000053/a2026q2quarterlyreport.htm" TargetMode="External"/><Relationship Id="rId29" Type="http://schemas.openxmlformats.org/officeDocument/2006/relationships/hyperlink" Target="https://www.samson.de/de/unternehmen/" TargetMode="External"/><Relationship Id="rId11" Type="http://schemas.openxmlformats.org/officeDocument/2006/relationships/hyperlink" Target="https://corporate.pirelli.com/corporate/en-ww/investors/financial-publications/financial-reports" TargetMode="External"/><Relationship Id="rId24" Type="http://schemas.openxmlformats.org/officeDocument/2006/relationships/hyperlink" Target="https://www.roche.com/investors/updates" TargetMode="External"/><Relationship Id="rId32" Type="http://schemas.openxmlformats.org/officeDocument/2006/relationships/hyperlink" Target="https://www.sap.com/integrated-reports/2025/de.html" TargetMode="External"/><Relationship Id="rId37" Type="http://schemas.openxmlformats.org/officeDocument/2006/relationships/hyperlink" Target="https://www.sennder.com/" TargetMode="External"/><Relationship Id="rId40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Relationship Id="rId45" Type="http://schemas.openxmlformats.org/officeDocument/2006/relationships/hyperlink" Target="https://www.siemens-healthineers.com/deu/investor-relations" TargetMode="External"/><Relationship Id="rId5" Type="http://schemas.openxmlformats.org/officeDocument/2006/relationships/hyperlink" Target="https://www.pepperl-fuchs.com/global/en/company.htm" TargetMode="External"/><Relationship Id="rId15" Type="http://schemas.openxmlformats.org/officeDocument/2006/relationships/hyperlink" Target="https://corporate.qiagen.com/investor-relations/financial-reports-and-sec-filings/financial-reports/default.aspx" TargetMode="External"/><Relationship Id="rId23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28" Type="http://schemas.openxmlformats.org/officeDocument/2006/relationships/hyperlink" Target="https://www.rwe.com/presse/rwe-ag/2026-08-13-rwe-liefert-starkes-halbjahresergebnis/" TargetMode="External"/><Relationship Id="rId36" Type="http://schemas.openxmlformats.org/officeDocument/2006/relationships/hyperlink" Target="https://www.schwenk.de/aktuelles/" TargetMode="External"/><Relationship Id="rId49" Type="http://schemas.openxmlformats.org/officeDocument/2006/relationships/hyperlink" Target="https://www.starkgroup.dk/" TargetMode="External"/><Relationship Id="rId10" Type="http://schemas.openxmlformats.org/officeDocument/2006/relationships/hyperlink" Target="https://www.personio.com/about-personio/" TargetMode="External"/><Relationship Id="rId19" Type="http://schemas.openxmlformats.org/officeDocument/2006/relationships/hyperlink" Target="https://www.rewe-group.com/de/geschaeftsbericht-rewe-group-2025/" TargetMode="External"/><Relationship Id="rId31" Type="http://schemas.openxmlformats.org/officeDocument/2006/relationships/hyperlink" Target="https://www.sec.gov/Archives/edgar/data/1000184/000110465926020058/sap-20251231x20f.htm" TargetMode="External"/><Relationship Id="rId44" Type="http://schemas.openxmlformats.org/officeDocument/2006/relationships/hyperlink" Target="https://www.siemens-energy.com/de/de/home/investor-relations.html" TargetMode="External"/><Relationship Id="rId4" Type="http://schemas.openxmlformats.org/officeDocument/2006/relationships/hyperlink" Target="https://www.partnersgroup.com/news-and-views/" TargetMode="External"/><Relationship Id="rId9" Type="http://schemas.openxmlformats.org/officeDocument/2006/relationships/hyperlink" Target="https://www.personio.com/" TargetMode="External"/><Relationship Id="rId14" Type="http://schemas.openxmlformats.org/officeDocument/2006/relationships/hyperlink" Target="https://www.proximafusion.com/press-news/" TargetMode="External"/><Relationship Id="rId22" Type="http://schemas.openxmlformats.org/officeDocument/2006/relationships/hyperlink" Target="https://ir.rheinmetall.com/de/finanzberichte" TargetMode="External"/><Relationship Id="rId27" Type="http://schemas.openxmlformats.org/officeDocument/2006/relationships/hyperlink" Target="https://www.rwe.com/investor-relations/finanzberichte-praesentationen-videos/" TargetMode="External"/><Relationship Id="rId30" Type="http://schemas.openxmlformats.org/officeDocument/2006/relationships/hyperlink" Target="https://www.samson.de/de/presse-und-medien/" TargetMode="External"/><Relationship Id="rId35" Type="http://schemas.openxmlformats.org/officeDocument/2006/relationships/hyperlink" Target="https://www.schwenk.de/" TargetMode="External"/><Relationship Id="rId43" Type="http://schemas.openxmlformats.org/officeDocument/2006/relationships/hyperlink" Target="https://www.siemens-energy.com/de/de/home/investor-relations.html" TargetMode="External"/><Relationship Id="rId48" Type="http://schemas.openxmlformats.org/officeDocument/2006/relationships/hyperlink" Target="https://about.sixt.com/investor-relations/" TargetMode="External"/><Relationship Id="rId8" Type="http://schemas.openxmlformats.org/officeDocument/2006/relationships/hyperlink" Target="https://www.permira.com/news/" TargetMode="External"/><Relationship Id="rId3" Type="http://schemas.openxmlformats.org/officeDocument/2006/relationships/hyperlink" Target="https://www.partnersgroup.com/news-and-views/press-releases/corporate-news/detail?news_id=675a461a-0455-4d91-a598-3cd510d6d777" TargetMode="External"/><Relationship Id="rId12" Type="http://schemas.openxmlformats.org/officeDocument/2006/relationships/hyperlink" Target="https://corporate.pirelli.com/corporate/en-ww/investors/financial-publications/financial-reports" TargetMode="External"/><Relationship Id="rId17" Type="http://schemas.openxmlformats.org/officeDocument/2006/relationships/hyperlink" Target="https://ir.renk.com/de/reports-presentations/financial-reporting" TargetMode="External"/><Relationship Id="rId25" Type="http://schemas.openxmlformats.org/officeDocument/2006/relationships/hyperlink" Target="https://www.rocktechlithium.com/news" TargetMode="External"/><Relationship Id="rId33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38" Type="http://schemas.openxmlformats.org/officeDocument/2006/relationships/hyperlink" Target="https://www.sennder.com/newsroom" TargetMode="External"/><Relationship Id="rId46" Type="http://schemas.openxmlformats.org/officeDocument/2006/relationships/hyperlink" Target="https://www.siemens-healthineers.com/deu/press/releases/2026q3" TargetMode="External"/><Relationship Id="rId20" Type="http://schemas.openxmlformats.org/officeDocument/2006/relationships/hyperlink" Target="https://www.rewe-group.com/de/presse-und-medien/newsroom/" TargetMode="External"/><Relationship Id="rId41" Type="http://schemas.openxmlformats.org/officeDocument/2006/relationships/hyperlink" Target="https://www.siemens.com/de-de/company/investor-relations/financial-results/" TargetMode="External"/><Relationship Id="rId1" Type="http://schemas.openxmlformats.org/officeDocument/2006/relationships/hyperlink" Target="https://www.parloa.com/de/presse/parloa-sichert-sich-350-millionen-us-dollar-in-series-d/" TargetMode="External"/><Relationship Id="rId6" Type="http://schemas.openxmlformats.org/officeDocument/2006/relationships/hyperlink" Target="https://www.pepperl-fuchs.com/global/en/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3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7" Type="http://schemas.openxmlformats.org/officeDocument/2006/relationships/hyperlink" Target="https://www.renk.com/en/newsroom/news/press-releases/2026/renk-group-is-committed-to-a-secure-future-and-to-germany-as-a-strong-business-location" TargetMode="External"/><Relationship Id="rId2" Type="http://schemas.openxmlformats.org/officeDocument/2006/relationships/hyperlink" Target="https://financialfilings.com/filings/sixt-se/interim-quarterly-report/2026/55963798/" TargetMode="External"/><Relationship Id="rId1" Type="http://schemas.openxmlformats.org/officeDocument/2006/relationships/hyperlink" Target="https://financialfilings.com/filings/sixt-se/interim-quarterly-report/2026/55963798/" TargetMode="External"/><Relationship Id="rId6" Type="http://schemas.openxmlformats.org/officeDocument/2006/relationships/hyperlink" Target="https://www.siemens-healthineers.com/deu/press/releases/kemnath" TargetMode="External"/><Relationship Id="rId11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5" Type="http://schemas.openxmlformats.org/officeDocument/2006/relationships/hyperlink" Target="https://www.siemens-energy.com/de/de/home/press-releases/siemens-energy-invests--220-million.html" TargetMode="External"/><Relationship Id="rId10" Type="http://schemas.openxmlformats.org/officeDocument/2006/relationships/hyperlink" Target="https://www.proximafusion.com/press-news/proxima-fusion-raises-eu411-million-to-build-europes-commercial-fusion-champion" TargetMode="External"/><Relationship Id="rId4" Type="http://schemas.openxmlformats.org/officeDocument/2006/relationships/hyperlink" Target="https://press.siemens.com/global/de/pressemitteilung/siemens-investiert-300-millionen-euro-deutschland-und-schafft-700-arbeitsplaetze" TargetMode="External"/><Relationship Id="rId9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/Relationships>
</file>

<file path=xl/worksheets/_rels/sheet29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lyr.com/insights/terralayr-reaches-financial-close-on-a-60-million-bess-portfolio-financing/" TargetMode="External"/><Relationship Id="rId21" Type="http://schemas.openxmlformats.org/officeDocument/2006/relationships/hyperlink" Target="https://www.temasek.com.sg/en/news-and-resources/news-room/news/2026/temasek-net-portfolio-value-grows-to-518b-up-49b-from-last-year" TargetMode="External"/><Relationship Id="rId34" Type="http://schemas.openxmlformats.org/officeDocument/2006/relationships/hyperlink" Target="https://www.thyssenkrupp.com/de/investoren/berichte-und-publikationen" TargetMode="External"/><Relationship Id="rId42" Type="http://schemas.openxmlformats.org/officeDocument/2006/relationships/hyperlink" Target="https://www.produktion.de/ruestung-aerospace/trumpf-gewinnsprung-macht-hoffnung-auf-trendwende/2753032" TargetMode="External"/><Relationship Id="rId47" Type="http://schemas.openxmlformats.org/officeDocument/2006/relationships/hyperlink" Target="https://financialfilings.com/filings/vantage-towers-ag/annual-report/2026/67705634/" TargetMode="External"/><Relationship Id="rId50" Type="http://schemas.openxmlformats.org/officeDocument/2006/relationships/hyperlink" Target="https://www.viessmann.group/what" TargetMode="External"/><Relationship Id="rId55" Type="http://schemas.openxmlformats.org/officeDocument/2006/relationships/hyperlink" Target="https://www.volkswagen-group.com/de/finanzberichte-18134" TargetMode="External"/><Relationship Id="rId63" Type="http://schemas.openxmlformats.org/officeDocument/2006/relationships/hyperlink" Target="https://corporate.zalando.com/de/finanzen/zalando-ergebnis-q2-2026" TargetMode="External"/><Relationship Id="rId68" Type="http://schemas.openxmlformats.org/officeDocument/2006/relationships/comments" Target="../comments10.xml"/><Relationship Id="rId7" Type="http://schemas.openxmlformats.org/officeDocument/2006/relationships/hyperlink" Target="https://www.symrise.com/de/investoren/finanzergebnisse/" TargetMode="External"/><Relationship Id="rId2" Type="http://schemas.openxmlformats.org/officeDocument/2006/relationships/hyperlink" Target="https://www.stellantis.com/en/investors/reporting/financial-reports" TargetMode="External"/><Relationship Id="rId16" Type="http://schemas.openxmlformats.org/officeDocument/2006/relationships/hyperlink" Target="https://www.telefonica.de/file/public/826/GESCHAEFTSBERICHT-2025-DE-Telefonica-Deutschland-Holding-AG.pdf?attachment=1" TargetMode="External"/><Relationship Id="rId29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11" Type="http://schemas.openxmlformats.org/officeDocument/2006/relationships/hyperlink" Target="https://taxfix.de/ueber-uns/" TargetMode="External"/><Relationship Id="rId24" Type="http://schemas.openxmlformats.org/officeDocument/2006/relationships/hyperlink" Target="https://www.tennet-ir.eu/de/news/tennet-germany-setzt-wachstumskurs-im-ersten-halbjahr-2026-fort/8b65769d-1d2b-46e6-a211-3cb0c60578d0" TargetMode="External"/><Relationship Id="rId32" Type="http://schemas.openxmlformats.org/officeDocument/2006/relationships/hyperlink" Target="https://olayan.com/our-business/" TargetMode="External"/><Relationship Id="rId37" Type="http://schemas.openxmlformats.org/officeDocument/2006/relationships/hyperlink" Target="https://ir.tonies.com/de/veroffentlichungen" TargetMode="External"/><Relationship Id="rId40" Type="http://schemas.openxmlformats.org/officeDocument/2006/relationships/hyperlink" Target="https://www.trumpf.com/de_DE/unternehmen/profil/geschaeftsbericht/" TargetMode="External"/><Relationship Id="rId45" Type="http://schemas.openxmlformats.org/officeDocument/2006/relationships/hyperlink" Target="https://unternehmen.1und1.de/corporate-news/2026/1-1-mit-halbjahreszahlen-prognose-2026-bestaetigt" TargetMode="External"/><Relationship Id="rId53" Type="http://schemas.openxmlformats.org/officeDocument/2006/relationships/hyperlink" Target="https://www.investegate.co.uk/index.php/announcement/rns/vodafone-group--vod/vodafone-group-h1-fy26-results/9224986" TargetMode="External"/><Relationship Id="rId58" Type="http://schemas.openxmlformats.org/officeDocument/2006/relationships/hyperlink" Target="https://report.vonovia.com/2025/q4/de/" TargetMode="External"/><Relationship Id="rId66" Type="http://schemas.openxmlformats.org/officeDocument/2006/relationships/hyperlink" Target="https://www.newsroom.zurich.de/pressreleases/zurich-in-deutschland-jubilaeumsjahr-2025-mit-rekordergebnis-3443985" TargetMode="External"/><Relationship Id="rId5" Type="http://schemas.openxmlformats.org/officeDocument/2006/relationships/hyperlink" Target="https://sunfire.de/de/news/sunfire-sichert-sich-avalfinanzierung-ueber-200-millionen-euro/" TargetMode="External"/><Relationship Id="rId61" Type="http://schemas.openxmlformats.org/officeDocument/2006/relationships/hyperlink" Target="https://corporate.zalando.com/de/investor-relations/zalando-jahresergebnis-25" TargetMode="External"/><Relationship Id="rId19" Type="http://schemas.openxmlformats.org/officeDocument/2006/relationships/hyperlink" Target="https://www.temasek.com.sg/en/news-and-resources/news-room/news/2026/temasek-net-portfolio-value-grows-to-518b-up-49b-from-last-year" TargetMode="External"/><Relationship Id="rId14" Type="http://schemas.openxmlformats.org/officeDocument/2006/relationships/hyperlink" Target="https://ir.teamviewer.com/news-details/teamviewer-q2-2026-trendwende-im-dex-geschaeft-teamviewer-one-plattform-mit-gutem-momentum-prognose-fuer-gesamtjahr-bestaetigt/d13fa73e-d940-4149-a131-4936c685d086" TargetMode="External"/><Relationship Id="rId22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Relationship Id="rId27" Type="http://schemas.openxmlformats.org/officeDocument/2006/relationships/hyperlink" Target="https://www.trlyr.com/insights/terralayr-reaches-financial-close-on-a-60-million-bess-portfolio-financing/" TargetMode="External"/><Relationship Id="rId30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35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43" Type="http://schemas.openxmlformats.org/officeDocument/2006/relationships/hyperlink" Target="https://www.united-internet.de/fileadmin/user_upload/Konzernabschluss_2025_DE.pdf" TargetMode="External"/><Relationship Id="rId48" Type="http://schemas.openxmlformats.org/officeDocument/2006/relationships/hyperlink" Target="https://financialfilings.com/filings/vantage-towers-ag/annual-report/2026/67705634/" TargetMode="External"/><Relationship Id="rId56" Type="http://schemas.openxmlformats.org/officeDocument/2006/relationships/hyperlink" Target="https://www.volkswagen-group.com/de/finanzkennzahlen-18842" TargetMode="External"/><Relationship Id="rId64" Type="http://schemas.openxmlformats.org/officeDocument/2006/relationships/hyperlink" Target="https://www.newsroom.zurich.de/pressreleases/zurich-in-deutschland-jubilaeumsjahr-2025-mit-rekordergebnis-3443985" TargetMode="External"/><Relationship Id="rId8" Type="http://schemas.openxmlformats.org/officeDocument/2006/relationships/hyperlink" Target="https://www.symrise.com/newsroom/article/symrise-breaks-ground-on-the-second-phase-of-construction-for-its-logistics-center-in-holzminden/" TargetMode="External"/><Relationship Id="rId51" Type="http://schemas.openxmlformats.org/officeDocument/2006/relationships/hyperlink" Target="https://www.viessmann.group/what" TargetMode="External"/><Relationship Id="rId3" Type="http://schemas.openxmlformats.org/officeDocument/2006/relationships/hyperlink" Target="https://www.stellantis.com/en/investors/reporting/financial-reports" TargetMode="External"/><Relationship Id="rId12" Type="http://schemas.openxmlformats.org/officeDocument/2006/relationships/hyperlink" Target="https://taxfix.de/ueber-uns/" TargetMode="External"/><Relationship Id="rId17" Type="http://schemas.openxmlformats.org/officeDocument/2006/relationships/hyperlink" Target="https://www.cnmv.es/webservices/verdocumento/ver?t=%7B80a79cd1-50ce-4475-bbcf-97af647a5a35%7D" TargetMode="External"/><Relationship Id="rId25" Type="http://schemas.openxmlformats.org/officeDocument/2006/relationships/hyperlink" Target="https://www.trlyr.com/insights/terralayr-reaches-financial-close-on-a-60-million-bess-portfolio-financing/" TargetMode="External"/><Relationship Id="rId33" Type="http://schemas.openxmlformats.org/officeDocument/2006/relationships/hyperlink" Target="https://olayan.com/our-business/" TargetMode="External"/><Relationship Id="rId38" Type="http://schemas.openxmlformats.org/officeDocument/2006/relationships/hyperlink" Target="https://ir.tonies.com/de/veroffentlichungen" TargetMode="External"/><Relationship Id="rId46" Type="http://schemas.openxmlformats.org/officeDocument/2006/relationships/hyperlink" Target="https://www.lobbyregister.bundestag.de/media/7b/ac/637527/VTAG-Geschaeftsbericht-31-Maerz-2025.pdf" TargetMode="External"/><Relationship Id="rId59" Type="http://schemas.openxmlformats.org/officeDocument/2006/relationships/hyperlink" Target="https://report.vonovia.com/2026/q2/de/eroerterung-der-ertragslage-nach-segmenten" TargetMode="External"/><Relationship Id="rId67" Type="http://schemas.openxmlformats.org/officeDocument/2006/relationships/vmlDrawing" Target="../drawings/vmlDrawing10.vml"/><Relationship Id="rId20" Type="http://schemas.openxmlformats.org/officeDocument/2006/relationships/hyperlink" Target="https://www.temasek.com.sg/en/news-and-resources/news-room/news/2026/temasek-net-portfolio-value-grows-to-518b-up-49b-from-last-year" TargetMode="External"/><Relationship Id="rId41" Type="http://schemas.openxmlformats.org/officeDocument/2006/relationships/hyperlink" Target="https://www.produktion.de/ruestung-aerospace/trumpf-gewinnsprung-macht-hoffnung-auf-trendwende/2753032" TargetMode="External"/><Relationship Id="rId54" Type="http://schemas.openxmlformats.org/officeDocument/2006/relationships/hyperlink" Target="https://www.investegate.co.uk/index.php/announcement/rns/vodafone-group--vod/vodafone-group-h1-fy26-results/9224986" TargetMode="External"/><Relationship Id="rId62" Type="http://schemas.openxmlformats.org/officeDocument/2006/relationships/hyperlink" Target="https://corporate.zalando.com/de/finanzen/zalando-ergebnis-q2-2026" TargetMode="External"/><Relationship Id="rId1" Type="http://schemas.openxmlformats.org/officeDocument/2006/relationships/hyperlink" Target="https://www.stellantis.com/en/investors/reporting/financial-reports" TargetMode="External"/><Relationship Id="rId6" Type="http://schemas.openxmlformats.org/officeDocument/2006/relationships/hyperlink" Target="https://sunfire.de/de/news/sunfire-sichert-sich-avalfinanzierung-ueber-200-millionen-euro/" TargetMode="External"/><Relationship Id="rId15" Type="http://schemas.openxmlformats.org/officeDocument/2006/relationships/hyperlink" Target="https://ir.teamviewer.com/news-details/teamviewer-q2-2026-trendwende-im-dex-geschaeft-teamviewer-one-plattform-mit-gutem-momentum-prognose-fuer-gesamtjahr-bestaetigt/d13fa73e-d940-4149-a131-4936c685d086" TargetMode="External"/><Relationship Id="rId23" Type="http://schemas.openxmlformats.org/officeDocument/2006/relationships/hyperlink" Target="https://www.tennet-ir.eu/de/news/tennet-germany-setzt-wachstumskurs-im-ersten-halbjahr-2026-fort/8b65769d-1d2b-46e6-a211-3cb0c60578d0" TargetMode="External"/><Relationship Id="rId28" Type="http://schemas.openxmlformats.org/officeDocument/2006/relationships/hyperlink" Target="https://www.exploration.space/blog/the-exploration-company-series-c-450-million" TargetMode="External"/><Relationship Id="rId36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49" Type="http://schemas.openxmlformats.org/officeDocument/2006/relationships/hyperlink" Target="https://www.viessmann.group/what" TargetMode="External"/><Relationship Id="rId57" Type="http://schemas.openxmlformats.org/officeDocument/2006/relationships/hyperlink" Target="https://www.volkswagen-group.com/de/finanzkennzahlen-18842" TargetMode="External"/><Relationship Id="rId10" Type="http://schemas.openxmlformats.org/officeDocument/2006/relationships/hyperlink" Target="https://taxfix.de/ueber-uns/" TargetMode="External"/><Relationship Id="rId31" Type="http://schemas.openxmlformats.org/officeDocument/2006/relationships/hyperlink" Target="https://olayan.com/our-business/" TargetMode="External"/><Relationship Id="rId44" Type="http://schemas.openxmlformats.org/officeDocument/2006/relationships/hyperlink" Target="https://www.united-internet.de/investor-relations/publikationen/meldungen/meldungen-detail/news/united-internet-mit-erfolgreichem-1-halbjahr-2026/" TargetMode="External"/><Relationship Id="rId52" Type="http://schemas.openxmlformats.org/officeDocument/2006/relationships/hyperlink" Target="https://www.vodafone.com/~/media/Files/V/vodafone/corp/results-and-presentations/vodafone-fy26-preliminary-results.pdf" TargetMode="External"/><Relationship Id="rId60" Type="http://schemas.openxmlformats.org/officeDocument/2006/relationships/hyperlink" Target="https://report.vonovia.com/2026/q2/de/eroerterung-der-ertragslage-nach-segmenten" TargetMode="External"/><Relationship Id="rId65" Type="http://schemas.openxmlformats.org/officeDocument/2006/relationships/hyperlink" Target="https://www.newsroom.zurich.de/pressreleases/zurich-in-deutschland-jubilaeumsjahr-2025-mit-rekordergebnis-3443985" TargetMode="External"/><Relationship Id="rId4" Type="http://schemas.openxmlformats.org/officeDocument/2006/relationships/hyperlink" Target="https://sunfire.de/de/news/" TargetMode="External"/><Relationship Id="rId9" Type="http://schemas.openxmlformats.org/officeDocument/2006/relationships/hyperlink" Target="https://www.symrise.com/de/newsroom/artikel/raum-fuer-zukunft-symrise-eroeffnet-neues-ausbildungszentrum-in-holzminden/" TargetMode="External"/><Relationship Id="rId13" Type="http://schemas.openxmlformats.org/officeDocument/2006/relationships/hyperlink" Target="https://ir.teamviewer.com/de/publications/financial-results" TargetMode="External"/><Relationship Id="rId18" Type="http://schemas.openxmlformats.org/officeDocument/2006/relationships/hyperlink" Target="https://www.telefonica.de/news/corporate/2026/06/mehr-tempo-im-mobilfunk-telefonica-deutschland-setzt-im-ersten-halbjahr-2026-rund-4500-ausbauprojekte-um.html?cat=pressemitteilungen" TargetMode="External"/><Relationship Id="rId39" Type="http://schemas.openxmlformats.org/officeDocument/2006/relationships/hyperlink" Target="https://ir.tonies.com/de/veroffentlichungen" TargetMode="External"/></Relationships>
</file>

<file path=xl/worksheets/_rels/sheet3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emasek.com.sg/en/news-and-resources/news-room/news/2026/temasek-net-portfolio-value-grows-to-518b-up-49b-from-last-year" TargetMode="External"/><Relationship Id="rId18" Type="http://schemas.openxmlformats.org/officeDocument/2006/relationships/hyperlink" Target="https://www.trlyr.com/insights/terralayr-reaches-financial-close-on-a-60-million-bess-portfolio-financing/" TargetMode="External"/><Relationship Id="rId26" Type="http://schemas.openxmlformats.org/officeDocument/2006/relationships/hyperlink" Target="https://ir.tonies.com/de/veroffentlichungen" TargetMode="External"/><Relationship Id="rId39" Type="http://schemas.openxmlformats.org/officeDocument/2006/relationships/hyperlink" Target="https://report.vonovia.com/2025/q4/de/" TargetMode="External"/><Relationship Id="rId21" Type="http://schemas.openxmlformats.org/officeDocument/2006/relationships/hyperlink" Target="https://olayan.com/our-business/" TargetMode="External"/><Relationship Id="rId34" Type="http://schemas.openxmlformats.org/officeDocument/2006/relationships/hyperlink" Target="https://www.viessmann.group/what" TargetMode="External"/><Relationship Id="rId42" Type="http://schemas.openxmlformats.org/officeDocument/2006/relationships/hyperlink" Target="https://corporate.zalando.com/de/finanzen/zalando-ergebnis-q2-2026" TargetMode="External"/><Relationship Id="rId7" Type="http://schemas.openxmlformats.org/officeDocument/2006/relationships/hyperlink" Target="https://taxfix.de/ueber-uns/" TargetMode="External"/><Relationship Id="rId2" Type="http://schemas.openxmlformats.org/officeDocument/2006/relationships/hyperlink" Target="https://www.stellantis.com/en/investors/reporting/financial-reports" TargetMode="External"/><Relationship Id="rId16" Type="http://schemas.openxmlformats.org/officeDocument/2006/relationships/hyperlink" Target="https://www.tennet-ir.eu/de/news/tennet-germany-setzt-wachstumskurs-im-ersten-halbjahr-2026-fort/8b65769d-1d2b-46e6-a211-3cb0c60578d0" TargetMode="External"/><Relationship Id="rId20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29" Type="http://schemas.openxmlformats.org/officeDocument/2006/relationships/hyperlink" Target="https://www.united-internet.de/fileadmin/user_upload/Konzernabschluss_2025_DE.pdf" TargetMode="External"/><Relationship Id="rId41" Type="http://schemas.openxmlformats.org/officeDocument/2006/relationships/hyperlink" Target="https://corporate.zalando.com/de/investor-relations/zalando-jahresergebnis-25" TargetMode="External"/><Relationship Id="rId1" Type="http://schemas.openxmlformats.org/officeDocument/2006/relationships/hyperlink" Target="https://www.stellantis.com/en/investors/reporting/financial-reports" TargetMode="External"/><Relationship Id="rId6" Type="http://schemas.openxmlformats.org/officeDocument/2006/relationships/hyperlink" Target="https://www.symrise.com/newsroom/article/symrise-breaks-ground-on-the-second-phase-of-construction-for-its-logistics-center-in-holzminden/" TargetMode="External"/><Relationship Id="rId11" Type="http://schemas.openxmlformats.org/officeDocument/2006/relationships/hyperlink" Target="https://www.telefonica.de/file/public/826/GESCHAEFTSBERICHT-2025-DE-Telefonica-Deutschland-Holding-AG.pdf?attachment=1" TargetMode="External"/><Relationship Id="rId24" Type="http://schemas.openxmlformats.org/officeDocument/2006/relationships/hyperlink" Target="https://www.thyssenkrupp-steel.com/de/newsroom/pressemitteilungen/thyssenkrupp-steel-vergibt-milliardenauftrag-fuer-direktreduktionsanlage-an-sms-group.html" TargetMode="External"/><Relationship Id="rId32" Type="http://schemas.openxmlformats.org/officeDocument/2006/relationships/hyperlink" Target="https://financialfilings.com/filings/vantage-towers-ag/annual-report/2026/67705634/" TargetMode="External"/><Relationship Id="rId37" Type="http://schemas.openxmlformats.org/officeDocument/2006/relationships/hyperlink" Target="https://www.volkswagen-group.com/de/finanzberichte-18134" TargetMode="External"/><Relationship Id="rId40" Type="http://schemas.openxmlformats.org/officeDocument/2006/relationships/hyperlink" Target="https://report.vonovia.com/2026/q2/de/eroerterung-der-ertragslage-nach-segmenten" TargetMode="External"/><Relationship Id="rId5" Type="http://schemas.openxmlformats.org/officeDocument/2006/relationships/hyperlink" Target="https://www.symrise.com/de/investoren/finanzergebnisse/" TargetMode="External"/><Relationship Id="rId15" Type="http://schemas.openxmlformats.org/officeDocument/2006/relationships/hyperlink" Target="https://www.eqs-news.com/de/news/corporate/tennet-germany-investiert-rekordsumme-von-10-milliarden-euro-in-deutsche-strominfrastruktur/464d760a-0fa0-484a-84b2-a4f35d695d50_de" TargetMode="External"/><Relationship Id="rId23" Type="http://schemas.openxmlformats.org/officeDocument/2006/relationships/hyperlink" Target="https://www.thyssenkrupp.com/de/investoren/berichte-und-publikationen" TargetMode="External"/><Relationship Id="rId28" Type="http://schemas.openxmlformats.org/officeDocument/2006/relationships/hyperlink" Target="https://www.produktion.de/ruestung-aerospace/trumpf-gewinnsprung-macht-hoffnung-auf-trendwende/2753032" TargetMode="External"/><Relationship Id="rId36" Type="http://schemas.openxmlformats.org/officeDocument/2006/relationships/hyperlink" Target="https://www.investegate.co.uk/index.php/announcement/rns/vodafone-group--vod/vodafone-group-h1-fy26-results/9224986" TargetMode="External"/><Relationship Id="rId10" Type="http://schemas.openxmlformats.org/officeDocument/2006/relationships/hyperlink" Target="https://ir.teamviewer.com/news-details/teamviewer-q2-2026-trendwende-im-dex-geschaeft-teamviewer-one-plattform-mit-gutem-momentum-prognose-fuer-gesamtjahr-bestaetigt/d13fa73e-d940-4149-a131-4936c685d086" TargetMode="External"/><Relationship Id="rId19" Type="http://schemas.openxmlformats.org/officeDocument/2006/relationships/hyperlink" Target="https://www.exploration.space/blog/the-exploration-company-series-c-450-million" TargetMode="External"/><Relationship Id="rId31" Type="http://schemas.openxmlformats.org/officeDocument/2006/relationships/hyperlink" Target="https://www.lobbyregister.bundestag.de/media/7b/ac/637527/VTAG-Geschaeftsbericht-31-Maerz-2025.pdf" TargetMode="External"/><Relationship Id="rId44" Type="http://schemas.openxmlformats.org/officeDocument/2006/relationships/hyperlink" Target="https://www.newsroom.zurich.de/pressreleases/zurich-in-deutschland-jubilaeumsjahr-2025-mit-rekordergebnis-3443985" TargetMode="External"/><Relationship Id="rId4" Type="http://schemas.openxmlformats.org/officeDocument/2006/relationships/hyperlink" Target="https://sunfire.de/de/news/sunfire-sichert-sich-avalfinanzierung-ueber-200-millionen-euro/" TargetMode="External"/><Relationship Id="rId9" Type="http://schemas.openxmlformats.org/officeDocument/2006/relationships/hyperlink" Target="https://ir.teamviewer.com/de/publications/financial-results" TargetMode="External"/><Relationship Id="rId14" Type="http://schemas.openxmlformats.org/officeDocument/2006/relationships/hyperlink" Target="https://www.temasek.com.sg/en/news-and-resources/news-room/news/2026/temasek-net-portfolio-value-grows-to-518b-up-49b-from-last-year" TargetMode="External"/><Relationship Id="rId22" Type="http://schemas.openxmlformats.org/officeDocument/2006/relationships/hyperlink" Target="https://olayan.com/our-business/" TargetMode="External"/><Relationship Id="rId27" Type="http://schemas.openxmlformats.org/officeDocument/2006/relationships/hyperlink" Target="https://www.trumpf.com/de_DE/unternehmen/profil/geschaeftsbericht/" TargetMode="External"/><Relationship Id="rId30" Type="http://schemas.openxmlformats.org/officeDocument/2006/relationships/hyperlink" Target="https://www.united-internet.de/investor-relations/publikationen/meldungen/meldungen-detail/news/united-internet-mit-erfolgreichem-1-halbjahr-2026/" TargetMode="External"/><Relationship Id="rId35" Type="http://schemas.openxmlformats.org/officeDocument/2006/relationships/hyperlink" Target="https://www.vodafone.com/~/media/Files/V/vodafone/corp/results-and-presentations/vodafone-fy26-preliminary-results.pdf" TargetMode="External"/><Relationship Id="rId43" Type="http://schemas.openxmlformats.org/officeDocument/2006/relationships/hyperlink" Target="https://www.newsroom.zurich.de/pressreleases/zurich-in-deutschland-jubilaeumsjahr-2025-mit-rekordergebnis-3443985" TargetMode="External"/><Relationship Id="rId8" Type="http://schemas.openxmlformats.org/officeDocument/2006/relationships/hyperlink" Target="https://taxfix.de/ueber-uns/" TargetMode="External"/><Relationship Id="rId3" Type="http://schemas.openxmlformats.org/officeDocument/2006/relationships/hyperlink" Target="https://sunfire.de/de/news/" TargetMode="External"/><Relationship Id="rId12" Type="http://schemas.openxmlformats.org/officeDocument/2006/relationships/hyperlink" Target="https://www.cnmv.es/webservices/verdocumento/ver?t=%7B80a79cd1-50ce-4475-bbcf-97af647a5a35%7D" TargetMode="External"/><Relationship Id="rId17" Type="http://schemas.openxmlformats.org/officeDocument/2006/relationships/hyperlink" Target="https://www.trlyr.com/insights/terralayr-reaches-financial-close-on-a-60-million-bess-portfolio-financing/" TargetMode="External"/><Relationship Id="rId25" Type="http://schemas.openxmlformats.org/officeDocument/2006/relationships/hyperlink" Target="https://ir.tonies.com/de/veroffentlichungen" TargetMode="External"/><Relationship Id="rId33" Type="http://schemas.openxmlformats.org/officeDocument/2006/relationships/hyperlink" Target="https://www.viessmann.group/what" TargetMode="External"/><Relationship Id="rId38" Type="http://schemas.openxmlformats.org/officeDocument/2006/relationships/hyperlink" Target="https://www.volkswagen-group.com/de/finanzkennzahlen-18842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ted-internet.de/investor-relations/publikationen/meldungen/meldungen-detail/news/united-internet-mit-erfolgreichem-1-halbjahr-2026/" TargetMode="External"/><Relationship Id="rId3" Type="http://schemas.openxmlformats.org/officeDocument/2006/relationships/hyperlink" Target="https://www.cnmv.es/webservices/verdocumento/ver?t=%7B80a79cd1-50ce-4475-bbcf-97af647a5a35%7D" TargetMode="External"/><Relationship Id="rId7" Type="http://schemas.openxmlformats.org/officeDocument/2006/relationships/hyperlink" Target="https://www.esa.int/Newsroom/Press_Releases/ESA_unterzeichnet_Dienstleistungsvertrag_mit_The_Exploration_Company_fuer_deren_Nyx-Fahrzeug_im_Rahmen_von_ALADDIN_dem_europaeischen_Projekt_fuer_autonome_Frachtkapseln" TargetMode="External"/><Relationship Id="rId2" Type="http://schemas.openxmlformats.org/officeDocument/2006/relationships/hyperlink" Target="https://www.vodafone.com/~/media/Files/V/vodafone/corp/results-and-presentations/vodafone-fy26-preliminary-results.pdf" TargetMode="External"/><Relationship Id="rId1" Type="http://schemas.openxmlformats.org/officeDocument/2006/relationships/hyperlink" Target="https://www.tennet-ir.eu/de/news/tennet-germany-setzt-wachstumskurs-im-ersten-halbjahr-2026-fort/8b65769d-1d2b-46e6-a211-3cb0c60578d0" TargetMode="External"/><Relationship Id="rId6" Type="http://schemas.openxmlformats.org/officeDocument/2006/relationships/hyperlink" Target="https://www.symrise.com/de/newsroom/artikel/raum-fuer-zukunft-symrise-eroeffnet-neues-ausbildungszentrum-in-holzminden/" TargetMode="External"/><Relationship Id="rId5" Type="http://schemas.openxmlformats.org/officeDocument/2006/relationships/hyperlink" Target="https://www.symrise.com/newsroom/article/symrise-breaks-ground-on-the-second-phase-of-construction-for-its-logistics-center-in-holzminden/" TargetMode="External"/><Relationship Id="rId10" Type="http://schemas.openxmlformats.org/officeDocument/2006/relationships/hyperlink" Target="https://report.vonovia.com/2026/q2/de/eroerterung-der-ertragslage-nach-segmenten" TargetMode="External"/><Relationship Id="rId4" Type="http://schemas.openxmlformats.org/officeDocument/2006/relationships/hyperlink" Target="https://www.trlyr.com/insights/terralayr-reaches-financial-close-on-a-60-million-bess-portfolio-financing/" TargetMode="External"/><Relationship Id="rId9" Type="http://schemas.openxmlformats.org/officeDocument/2006/relationships/hyperlink" Target="https://www.thyssenkrupp-steel.com/de/newsroom/pressemitteilungen/thyssenkrupp-steel-vergibt-milliardenauftrag-fuer-direktreduktionsanlage-an-sms-group.html" TargetMode="External"/></Relationships>
</file>

<file path=xl/worksheets/_rels/sheet3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mprion.net/Netzausbau/Unsere-Projekte/Korridor-B/FAQ.html" TargetMode="External"/><Relationship Id="rId21" Type="http://schemas.openxmlformats.org/officeDocument/2006/relationships/hyperlink" Target="https://press.aboutamazon.com/de/arbeitsplaetze-und-investitionen/2025/9/amazon-staerkt-lokale-wirtschaft-90-milliarden-euro-fuer-den-deutschen-standort-und-40-000-festangestellte-mitarbeitende" TargetMode="External"/><Relationship Id="rId42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47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63" Type="http://schemas.openxmlformats.org/officeDocument/2006/relationships/hyperlink" Target="https://www.lippetal.de/rathaus-politik/verwaltung-politik/pressemitteilungen/pressemeldung-detail/industriegebiet-westfalen-markttag" TargetMode="External"/><Relationship Id="rId68" Type="http://schemas.openxmlformats.org/officeDocument/2006/relationships/hyperlink" Target="https://wm.baden-wuerttemberg.de/de/service/kommunikation-und-medien/pressemitteilung/pid/pharmaindustrie-investitionen-wandern-ab-deutschland-muss-gegensteuern" TargetMode="External"/><Relationship Id="rId16" Type="http://schemas.openxmlformats.org/officeDocument/2006/relationships/hyperlink" Target="https://allgaeuhit.de/neues-innovationszentrum-fuer-gruene-technologien-eroeffnet-mit-grossem-greentech-day-gt-hub-memmingen-feiert-startschuss-fuer-nachhaltige-zukunft-im-allgaeu/" TargetMode="External"/><Relationship Id="rId11" Type="http://schemas.openxmlformats.org/officeDocument/2006/relationships/hyperlink" Target="https://www.bayern.de/staatsminister-spricht-beim-spatenstich-fr-eine-neue-produktionshalle-bei-airbus-helicopters-in-donauwrth/" TargetMode="External"/><Relationship Id="rId24" Type="http://schemas.openxmlformats.org/officeDocument/2006/relationships/hyperlink" Target="https://www.amprion.net/Netzausbau/Unsere-Projekte/Rhein-Main-Link/" TargetMode="External"/><Relationship Id="rId32" Type="http://schemas.openxmlformats.org/officeDocument/2006/relationships/hyperlink" Target="https://www.basf.com/global/de/media/news-releases/2023/10/p-23-316" TargetMode="External"/><Relationship Id="rId37" Type="http://schemas.openxmlformats.org/officeDocument/2006/relationships/hyperlink" Target="https://www.basf.com/global/de/media/news-releases/2026/09/p-26-149" TargetMode="External"/><Relationship Id="rId40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45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53" Type="http://schemas.openxmlformats.org/officeDocument/2006/relationships/hyperlink" Target="https://www.bayer.com/media/bayer-investiert-220-millionen-euro-in-neue-einrichtung-fuer-forschung-und-entwicklung-am-standort-monheim/" TargetMode="External"/><Relationship Id="rId58" Type="http://schemas.openxmlformats.org/officeDocument/2006/relationships/hyperlink" Target="https://www.beiersdorf.de/presse/presse-informationen/alle-pressemitteilungen/2024/07/11-los-gehts-feierlicher-spatenstich-fur-logistikzentrum-in-leipzig" TargetMode="External"/><Relationship Id="rId66" Type="http://schemas.openxmlformats.org/officeDocument/2006/relationships/hyperlink" Target="https://www.press.bmwgroup.com/deutschland/article/detail/T0460552DE/40-jahre-serienproduktion-im-bmw-group-werk-regensburg?showMedia=video" TargetMode="External"/><Relationship Id="rId74" Type="http://schemas.openxmlformats.org/officeDocument/2006/relationships/hyperlink" Target="https://www.zeiss.com/meditec-ag/de/presse-und-aktuelles/pressemitteilungen/2026/offenlegung.html" TargetMode="External"/><Relationship Id="rId5" Type="http://schemas.openxmlformats.org/officeDocument/2006/relationships/hyperlink" Target="https://fnz.de/newsroom/artikel/fnz-group-vereinbart-den-verkauf-der-fnz-bank-an-advent-sowie-ein-konsortium-zu-dem-harbourvest-partners-harbourvest-gehoert/" TargetMode="External"/><Relationship Id="rId61" Type="http://schemas.openxmlformats.org/officeDocument/2006/relationships/hyperlink" Target="https://www.beiersdorf.de/presse/presse-informationen/local/de/press-releases/2026/06/24-gruenes-licht-fuer-das-geplante-stadtquartier-in-eimsbuettel" TargetMode="External"/><Relationship Id="rId19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14" Type="http://schemas.openxmlformats.org/officeDocument/2006/relationships/hyperlink" Target="https://www.donau-ries-aktuell.de/wirtschaft/neubau-f5-airbus-helicopters-investiert-weiter-standort-donauwoerth-89461" TargetMode="External"/><Relationship Id="rId22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27" Type="http://schemas.openxmlformats.org/officeDocument/2006/relationships/hyperlink" Target="https://www.rwe.com/presse/rwe-ag/2025-11-26-rwe-und-apollo-schliessen-transaktion-erfolgreich-ab/" TargetMode="External"/><Relationship Id="rId30" Type="http://schemas.openxmlformats.org/officeDocument/2006/relationships/hyperlink" Target="https://www.aroundtown.de/aroundtown.de/Data_Objects/Downloads/Financial_Reports/Q1_2026_Financials/AT_Q1_2026.pdf" TargetMode="External"/><Relationship Id="rId35" Type="http://schemas.openxmlformats.org/officeDocument/2006/relationships/hyperlink" Target="https://www.basf.com/global/de/media/news-releases/2026/04/p-26-080" TargetMode="External"/><Relationship Id="rId43" Type="http://schemas.openxmlformats.org/officeDocument/2006/relationships/hyperlink" Target="https://bericht.basf.com/2025/de/zusammengefasster-lagebericht/grundlagen-des-konzerns/strategie/wesentliche-investitionen-und-portfoliomassnahmen/wesentliche-investitionen.html" TargetMode="External"/><Relationship Id="rId48" Type="http://schemas.openxmlformats.org/officeDocument/2006/relationships/hyperlink" Target="https://bericht.basf.com/2025/de/zusammengefasster-lagebericht/grundlagen-des-konzerns/strategie/wesentliche-investitionen-und-portfoliomassnahmen/wesentliche-investitionen.html" TargetMode="External"/><Relationship Id="rId56" Type="http://schemas.openxmlformats.org/officeDocument/2006/relationships/hyperlink" Target="https://reports.bayer.com/geschaeftsbericht-2025/de/wirtschaftsbericht/ertrags-finanz-und-vermoegenslage/finanz-und-vermoegenslage.html" TargetMode="External"/><Relationship Id="rId64" Type="http://schemas.openxmlformats.org/officeDocument/2006/relationships/hyperlink" Target="https://www.press.bmwgroup.com/deutschland/article/detail/T0461032DE?language=de" TargetMode="External"/><Relationship Id="rId69" Type="http://schemas.openxmlformats.org/officeDocument/2006/relationships/hyperlink" Target="https://www.bosch-presse.de/pressportal/de/de/halbleiterwerk-dresden-208576.html" TargetMode="External"/><Relationship Id="rId77" Type="http://schemas.openxmlformats.org/officeDocument/2006/relationships/comments" Target="../comments11.xml"/><Relationship Id="rId8" Type="http://schemas.openxmlformats.org/officeDocument/2006/relationships/hyperlink" Target="https://www.premium-aerotec.com/fileadmin/user_upload/data/Pressebilder/2023_07_20_Pressemitteilung_-_Spatenstich_Neubau_Premium_AEROTEC_.pdf" TargetMode="External"/><Relationship Id="rId51" Type="http://schemas.openxmlformats.org/officeDocument/2006/relationships/hyperlink" Target="https://www.basf.com/global/de/media/news-releases/2026/07/P-26-127" TargetMode="External"/><Relationship Id="rId72" Type="http://schemas.openxmlformats.org/officeDocument/2006/relationships/hyperlink" Target="https://www.bosch-presse.de/pressportal/de/de/bosch-nimmt-ersten-eigenen-elektrolyseur-mit-hybrion-elektrolyse-stacks-in-betrieb-279879.html" TargetMode="External"/><Relationship Id="rId3" Type="http://schemas.openxmlformats.org/officeDocument/2006/relationships/hyperlink" Target="https://www.50hertz.com/Netz/Netzausbau/ProjekteaufSee/BornholmEnergyIsland" TargetMode="External"/><Relationship Id="rId12" Type="http://schemas.openxmlformats.org/officeDocument/2006/relationships/hyperlink" Target="https://www.bayern.landtag.de/fileadmin/lobbyregister/DEBYLT01AA/80054076_End_TE_JA2024%20%281%29.pdf" TargetMode="External"/><Relationship Id="rId17" Type="http://schemas.openxmlformats.org/officeDocument/2006/relationships/hyperlink" Target="https://press.aboutamazon.com/de/2024/6/amazon-plant-10-milliarden-euro-in-arbeitsplaetze-und-innovationen-in-deutschland-zu-investieren" TargetMode="External"/><Relationship Id="rId25" Type="http://schemas.openxmlformats.org/officeDocument/2006/relationships/hyperlink" Target="https://www.amprion.net/Netzausbau/Unsere-Projekte/Korridor-B/Aktuelles/Pressemitteilungen/06.03.2026-BEMO-Tunnelling-und-OeSTU-STETTIN-bauen-Elbquerung-von-Korridor-B/" TargetMode="External"/><Relationship Id="rId33" Type="http://schemas.openxmlformats.org/officeDocument/2006/relationships/hyperlink" Target="https://www.basf.com/global/de/who-we-are/organization/locations/europe/german-sites/ludwigshafen/news-and-media/news-releases/2026/05/P-26-078" TargetMode="External"/><Relationship Id="rId38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46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59" Type="http://schemas.openxmlformats.org/officeDocument/2006/relationships/hyperlink" Target="https://www.beiersdorf.de/presse/presse-informationen/alle-pressemitteilungen/2025/06/20-beiersdorf-legt-grundstein-fuer-innovationszentrum-in-hamburg" TargetMode="External"/><Relationship Id="rId67" Type="http://schemas.openxmlformats.org/officeDocument/2006/relationships/hyperlink" Target="https://www.boehringer-ingelheim.com/de/unternehmensbericht/2025/" TargetMode="External"/><Relationship Id="rId20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41" Type="http://schemas.openxmlformats.org/officeDocument/2006/relationships/hyperlink" Target="https://bericht.basf.com/2025/de/zusammengefasster-lagebericht/grundlagen-des-konzerns/strategie/wesentliche-investitionen-und-portfoliomassnahmen/wesentliche-investitionen.html" TargetMode="External"/><Relationship Id="rId54" Type="http://schemas.openxmlformats.org/officeDocument/2006/relationships/hyperlink" Target="https://reports.bayer.com/geschaeftsbericht-2025/de/wirtschaftsbericht/ertrags-finanz-und-vermoegenslage/finanz-und-vermoegenslage.html" TargetMode="External"/><Relationship Id="rId62" Type="http://schemas.openxmlformats.org/officeDocument/2006/relationships/hyperlink" Target="https://www.lippetal.de/rathaus-politik/verwaltung-politik/pressemitteilungen/pressemeldung-detail/industriegebiet-westfalen-gmbh" TargetMode="External"/><Relationship Id="rId70" Type="http://schemas.openxmlformats.org/officeDocument/2006/relationships/hyperlink" Target="https://www.bosch-presse.de/pressportal/de/de/halbleiterwerk-reutlingen-229444.html" TargetMode="External"/><Relationship Id="rId75" Type="http://schemas.openxmlformats.org/officeDocument/2006/relationships/hyperlink" Target="https://www.carlyle.com/media-room/news-release-archive/carlyle-invest-ingentis" TargetMode="External"/><Relationship Id="rId1" Type="http://schemas.openxmlformats.org/officeDocument/2006/relationships/hyperlink" Target="https://www.50hertz.com/de/Netz/Netzausbau/ProjekteanLand/SuedOstLink/AbschnittB" TargetMode="External"/><Relationship Id="rId6" Type="http://schemas.openxmlformats.org/officeDocument/2006/relationships/hyperlink" Target="https://www.airbus.com/en/newsroom/press-releases/2023-08-airbus-opens-new-a321xlr-equipment-installation-hangar" TargetMode="External"/><Relationship Id="rId15" Type="http://schemas.openxmlformats.org/officeDocument/2006/relationships/hyperlink" Target="https://www.goldbeck.de/unternehmen/newsroom/news/goldbeck-realisiert-den-1400-parkhausauftrag-mitarbeiterparkhaus-fuer-premium-aerotec-in-augsburg" TargetMode="External"/><Relationship Id="rId23" Type="http://schemas.openxmlformats.org/officeDocument/2006/relationships/hyperlink" Target="https://www.amprion.net/Presse/Presse-Detailseite_94848.html" TargetMode="External"/><Relationship Id="rId28" Type="http://schemas.openxmlformats.org/officeDocument/2006/relationships/hyperlink" Target="https://www.apollo.com/insights-news/pressreleases/2026/09/apollo-funds-complete-3-billion-capital-solution-for-bayer-33" TargetMode="External"/><Relationship Id="rId36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49" Type="http://schemas.openxmlformats.org/officeDocument/2006/relationships/hyperlink" Target="https://bericht.basf.com/2025/de/zusammengefasster-lagebericht/grundlagen-des-konzerns/strategie/wesentliche-investitionen-und-portfoliomassnahmen/wesentliche-investitionen.html" TargetMode="External"/><Relationship Id="rId57" Type="http://schemas.openxmlformats.org/officeDocument/2006/relationships/hyperlink" Target="https://www.beiersdorf.de/presse/presse-informationen/alle-pressemitteilungen/2023/05/03-neues-beiersdorf-werk-startet-kosmetikproduktion-made-in-leipzig" TargetMode="External"/><Relationship Id="rId10" Type="http://schemas.openxmlformats.org/officeDocument/2006/relationships/hyperlink" Target="https://www.bayern.landtag.de/fileadmin/lobbyregister/DEBYLT01AA/80054076_End_TE_JA2024%20%281%29.pdf" TargetMode="External"/><Relationship Id="rId31" Type="http://schemas.openxmlformats.org/officeDocument/2006/relationships/hyperlink" Target="https://www.basf.com/global/de/media/news-releases/2025/04/p-25-091" TargetMode="External"/><Relationship Id="rId44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52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60" Type="http://schemas.openxmlformats.org/officeDocument/2006/relationships/hyperlink" Target="https://www.beiersdorf.de/ueber-uns/unsere-geschichte/lokalgeschichte" TargetMode="External"/><Relationship Id="rId65" Type="http://schemas.openxmlformats.org/officeDocument/2006/relationships/hyperlink" Target="https://www.press.bmwgroup.com/global/article/detail/T0439003EN/transformation-to-e-mobility%3A-bmw-group%E2%80%99s-munich-plant-to-produce-exclusively-all-electric-models-from-the-end-of-2027.?forceSitePreference=MOBILE" TargetMode="External"/><Relationship Id="rId73" Type="http://schemas.openxmlformats.org/officeDocument/2006/relationships/hyperlink" Target="https://www.zeiss.de/corporate/ueber-zeiss/gegenwart/newsroom/pressemitteilungen/2017/neuer-hightech-standort.html" TargetMode="External"/><Relationship Id="rId4" Type="http://schemas.openxmlformats.org/officeDocument/2006/relationships/hyperlink" Target="https://www.50hertz.com/Netz/Netzausbau/ProjekteaufSee/Ostwind3" TargetMode="External"/><Relationship Id="rId9" Type="http://schemas.openxmlformats.org/officeDocument/2006/relationships/hyperlink" Target="https://www.airbus.com/en/newsroom/press-releases/2025-09-airbus-opens-new-production-hangar-at-its-augsburg-site" TargetMode="External"/><Relationship Id="rId13" Type="http://schemas.openxmlformats.org/officeDocument/2006/relationships/hyperlink" Target="https://www.bayern.landtag.de/fileadmin/lobbyregister/DEBYLT01AA/80054076_End_TE_JA2024%20%281%29.pdf" TargetMode="External"/><Relationship Id="rId18" Type="http://schemas.openxmlformats.org/officeDocument/2006/relationships/hyperlink" Target="https://press.aboutamazon.com/de/arbeitsplaetze-und-investitionen/2024/5/aws-plant-langfristige-investitionen-in-hoehe-von-7-8-milliarden-euro-in-die-aws-european-sovereign-cloud-in-brandenburg" TargetMode="External"/><Relationship Id="rId39" Type="http://schemas.openxmlformats.org/officeDocument/2006/relationships/hyperlink" Target="https://bericht.basf.com/2024/de/zusammengefasster-lagebericht/grundlagen-des-konzerns/strategie/wesentliche-investitionen-und-portfoliomassnahmen.html" TargetMode="External"/><Relationship Id="rId34" Type="http://schemas.openxmlformats.org/officeDocument/2006/relationships/hyperlink" Target="https://www.basf.com/global/de/media/news-releases/2023/06/p-23-234" TargetMode="External"/><Relationship Id="rId50" Type="http://schemas.openxmlformats.org/officeDocument/2006/relationships/hyperlink" Target="https://www.basf.com/global/de/media/news-releases/2023/09/p-23-323" TargetMode="External"/><Relationship Id="rId55" Type="http://schemas.openxmlformats.org/officeDocument/2006/relationships/hyperlink" Target="https://reports.bayer.com/geschaeftsbericht-2025/de/wirtschaftsbericht/ertrags-finanz-und-vermoegenslage/finanz-und-vermoegenslage.html" TargetMode="External"/><Relationship Id="rId76" Type="http://schemas.openxmlformats.org/officeDocument/2006/relationships/vmlDrawing" Target="../drawings/vmlDrawing11.vml"/><Relationship Id="rId7" Type="http://schemas.openxmlformats.org/officeDocument/2006/relationships/hyperlink" Target="https://www.airbus.com/en/newsroom/stories/2024-07-new-structure-assembly-line-for-a321xlr-inaugurated-in-hamburg" TargetMode="External"/><Relationship Id="rId71" Type="http://schemas.openxmlformats.org/officeDocument/2006/relationships/hyperlink" Target="https://www.bosch-presse.de/pressportal/de/de/halbleiterwerk-reutlingen-229444.html" TargetMode="External"/><Relationship Id="rId2" Type="http://schemas.openxmlformats.org/officeDocument/2006/relationships/hyperlink" Target="https://www.eurogrid.com/de-de/Investor-Relations/Debt-Issuance-Programme" TargetMode="External"/><Relationship Id="rId29" Type="http://schemas.openxmlformats.org/officeDocument/2006/relationships/hyperlink" Target="https://www.ardian.com/news-insights/press-releases/ardian-clean-energy-evergreen-fund-aceef-enters-german-renewables" TargetMode="External"/></Relationships>
</file>

<file path=xl/worksheets/_rels/sheet3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we.com/presse/rwe-ag/2025-11-26-rwe-und-apollo-schliessen-transaktion-erfolgreich-ab/" TargetMode="External"/><Relationship Id="rId21" Type="http://schemas.openxmlformats.org/officeDocument/2006/relationships/hyperlink" Target="https://press.aboutamazon.com/de/2024/6/amazon-plant-10-milliarden-euro-in-arbeitsplaetze-und-innovationen-in-deutschland-zu-investieren" TargetMode="External"/><Relationship Id="rId34" Type="http://schemas.openxmlformats.org/officeDocument/2006/relationships/hyperlink" Target="https://www.axelspringer.com/de/ax-press-release/axel-springer-legt-erste-zahlen-in-neuer-unternehmensstruktur-vor" TargetMode="External"/><Relationship Id="rId42" Type="http://schemas.openxmlformats.org/officeDocument/2006/relationships/hyperlink" Target="https://reports.bayer.com/halbjahresfinanzbericht-q2-2026/de/" TargetMode="External"/><Relationship Id="rId47" Type="http://schemas.openxmlformats.org/officeDocument/2006/relationships/hyperlink" Target="https://investor.belden.com/news/news-details/2026/Belden-Reports-Record-Fourth-Quarter-and-Full-Year-2025-Results/default.aspx" TargetMode="External"/><Relationship Id="rId50" Type="http://schemas.openxmlformats.org/officeDocument/2006/relationships/hyperlink" Target="https://www.blackrock.com/corporate/newsroom/media/press-releases/blackrock-reports-third-quarter-2026" TargetMode="External"/><Relationship Id="rId55" Type="http://schemas.openxmlformats.org/officeDocument/2006/relationships/hyperlink" Target="https://www.bmwgroup.com/content/dam/grpw/websites/bmwgroup_com/ir/downloads/de/2026/q2/BMW_Q2-2026-DE.pdf" TargetMode="External"/><Relationship Id="rId63" Type="http://schemas.openxmlformats.org/officeDocument/2006/relationships/hyperlink" Target="https://www.reports.zeiss.com/meditec-ag/2425/de/konzernlagebericht/wirtschaftsbericht/finanzlage.html" TargetMode="External"/><Relationship Id="rId68" Type="http://schemas.openxmlformats.org/officeDocument/2006/relationships/hyperlink" Target="https://www.carlyle.com/media-room/news-release-archive/carlyle-invest-ingentis" TargetMode="External"/><Relationship Id="rId7" Type="http://schemas.openxmlformats.org/officeDocument/2006/relationships/hyperlink" Target="https://www.airbus.com/sites/g/files/jlcbta136/files/2026-02/airbus_fy_2025_financial_statements_1.pdf" TargetMode="External"/><Relationship Id="rId2" Type="http://schemas.openxmlformats.org/officeDocument/2006/relationships/hyperlink" Target="https://www.eurogrid.com/cdn/files/48cfa705-daf4-446e-74cc-08deec9981f8/eurogrid%20gmbh%20unaudited%20condensed%20consolidated%20interim%20financial%20statements%20for%20the%20first%20half-year%202026%20ifrs%20en.pdf" TargetMode="External"/><Relationship Id="rId16" Type="http://schemas.openxmlformats.org/officeDocument/2006/relationships/hyperlink" Target="https://allgaeuhit.de/neues-innovationszentrum-fuer-gruene-technologien-eroeffnet-mit-grossem-greentech-day-gt-hub-memmingen-feiert-startschuss-fuer-nachhaltige-zukunft-im-allgaeu/" TargetMode="External"/><Relationship Id="rId29" Type="http://schemas.openxmlformats.org/officeDocument/2006/relationships/hyperlink" Target="https://www.ardian.com/news-insights/press-releases/ardian-clean-energy-evergreen-fund-aceef-enters-german-renewables" TargetMode="External"/><Relationship Id="rId11" Type="http://schemas.openxmlformats.org/officeDocument/2006/relationships/hyperlink" Target="https://www.allianz.com/content/dam/onemarketing/azcom/Allianz_com/investor-relations/en/results/2026-2q/2q-2026-halbjahresbericht-allianz.pdf" TargetMode="External"/><Relationship Id="rId24" Type="http://schemas.openxmlformats.org/officeDocument/2006/relationships/hyperlink" Target="https://www.amprion.net/Presse/Presse-Detailseite_94848.html" TargetMode="External"/><Relationship Id="rId32" Type="http://schemas.openxmlformats.org/officeDocument/2006/relationships/hyperlink" Target="https://www.aroundtown.de/aroundtown.de/Data_Objects/Downloads/Financial_Reports/Q1_2026_Financials/AT_Q1_2026.pdf" TargetMode="External"/><Relationship Id="rId37" Type="http://schemas.openxmlformats.org/officeDocument/2006/relationships/hyperlink" Target="https://www.baincapital.com/portfolio" TargetMode="External"/><Relationship Id="rId40" Type="http://schemas.openxmlformats.org/officeDocument/2006/relationships/hyperlink" Target="https://www.basf.com/global/de/media/news-releases/2025/04/p-25-091" TargetMode="External"/><Relationship Id="rId45" Type="http://schemas.openxmlformats.org/officeDocument/2006/relationships/hyperlink" Target="https://www.beiersdorf.com/newsroom/press-information/all-press-releases/2026/08/03-half-year-results-2026" TargetMode="External"/><Relationship Id="rId53" Type="http://schemas.openxmlformats.org/officeDocument/2006/relationships/hyperlink" Target="https://www.lippetal.de/rathaus-politik/verwaltung-politik/pressemitteilungen/pressemeldung-detail/industriegebiet-westfalen-gmbh" TargetMode="External"/><Relationship Id="rId58" Type="http://schemas.openxmlformats.org/officeDocument/2006/relationships/hyperlink" Target="https://wm.baden-wuerttemberg.de/de/service/kommunikation-und-medien/pressemitteilung/pid/pharmaindustrie-investitionen-wandern-ab-deutschland-muss-gegensteuern" TargetMode="External"/><Relationship Id="rId66" Type="http://schemas.openxmlformats.org/officeDocument/2006/relationships/hyperlink" Target="https://www.sec.gov/Archives/edgar/data/1527166/000152716626000009/cg-20251231.htm" TargetMode="External"/><Relationship Id="rId5" Type="http://schemas.openxmlformats.org/officeDocument/2006/relationships/hyperlink" Target="https://www.adventinternational.com/investments/" TargetMode="External"/><Relationship Id="rId61" Type="http://schemas.openxmlformats.org/officeDocument/2006/relationships/hyperlink" Target="https://www.bosch-presse.de/pressportal/de/de/halbjahreszahlen-2026-bosch-bekraeftigt-ausblick-285632.html" TargetMode="External"/><Relationship Id="rId19" Type="http://schemas.openxmlformats.org/officeDocument/2006/relationships/hyperlink" Target="https://press.aboutamazon.com/de/2026/10/amazon-uebertrifft-investitionsmeilenstein-von-100-milliarden-euro-und-schafft-mehr-als-3-000-zusaetzliche-arbeitsplaetze-in-deutschland" TargetMode="External"/><Relationship Id="rId14" Type="http://schemas.openxmlformats.org/officeDocument/2006/relationships/hyperlink" Target="https://alois-mueller.com/wp-content/themes/custom-theme-alois-mueller/assets/nachhaltigskeitsbericht2025.pdf" TargetMode="External"/><Relationship Id="rId22" Type="http://schemas.openxmlformats.org/officeDocument/2006/relationships/hyperlink" Target="https://www.amprion.net/Dokumente/Amprion/Geschaeftsberichte/2025/Amprion_Finanzbericht-2025.pdf" TargetMode="External"/><Relationship Id="rId27" Type="http://schemas.openxmlformats.org/officeDocument/2006/relationships/hyperlink" Target="https://www.rwe.com/presse/rwe-ag/2025-11-26-rwe-und-apollo-schliessen-transaktion-erfolgreich-ab/" TargetMode="External"/><Relationship Id="rId30" Type="http://schemas.openxmlformats.org/officeDocument/2006/relationships/hyperlink" Target="https://www.ardian.com/news-insights/press-releases/ardian-clean-energy-evergreen-fund-aceef-enters-german-renewables" TargetMode="External"/><Relationship Id="rId35" Type="http://schemas.openxmlformats.org/officeDocument/2006/relationships/hyperlink" Target="https://www.axelspringer.com/" TargetMode="External"/><Relationship Id="rId43" Type="http://schemas.openxmlformats.org/officeDocument/2006/relationships/hyperlink" Target="https://www.bayer.com/media/bayer-investiert-220-millionen-euro-in-neue-einrichtung-fuer-forschung-und-entwicklung-am-standort-monheim/" TargetMode="External"/><Relationship Id="rId48" Type="http://schemas.openxmlformats.org/officeDocument/2006/relationships/hyperlink" Target="https://investor.belden.com/news/news-details/2026/Belden-Reports-Record-Second-Quarter-2026-Results/default.aspx" TargetMode="External"/><Relationship Id="rId56" Type="http://schemas.openxmlformats.org/officeDocument/2006/relationships/hyperlink" Target="https://www.press.bmwgroup.com/deutschland/article/detail/T0461032DE?language=de" TargetMode="External"/><Relationship Id="rId64" Type="http://schemas.openxmlformats.org/officeDocument/2006/relationships/hyperlink" Target="https://www.zeiss.com/content/dam/med-ag/investor-relations/financial-publications/afx_quartalsmitteilung_9m2526.pdf" TargetMode="External"/><Relationship Id="rId8" Type="http://schemas.openxmlformats.org/officeDocument/2006/relationships/hyperlink" Target="https://mediaassets.airbus.com/pm_38_922_922515-962uvvlfu8.pdf?fileName=hy-2026-financial-statements.pdf" TargetMode="External"/><Relationship Id="rId51" Type="http://schemas.openxmlformats.org/officeDocument/2006/relationships/hyperlink" Target="https://www.sec.gov/Archives/edgar/data/1393818/000119312526082531/d48618d10k.htm" TargetMode="External"/><Relationship Id="rId3" Type="http://schemas.openxmlformats.org/officeDocument/2006/relationships/hyperlink" Target="https://www.50hertz.com/de/Netz/Netzausbau/ProjekteanLand/SuedOstLink/AbschnittB" TargetMode="External"/><Relationship Id="rId12" Type="http://schemas.openxmlformats.org/officeDocument/2006/relationships/hyperlink" Target="https://www.allisa.software/" TargetMode="External"/><Relationship Id="rId17" Type="http://schemas.openxmlformats.org/officeDocument/2006/relationships/hyperlink" Target="https://altor.com/" TargetMode="External"/><Relationship Id="rId25" Type="http://schemas.openxmlformats.org/officeDocument/2006/relationships/hyperlink" Target="https://www.sec.gov/Archives/edgar/data/1858681/000185868126000013/apo-20251231.htm" TargetMode="External"/><Relationship Id="rId33" Type="http://schemas.openxmlformats.org/officeDocument/2006/relationships/hyperlink" Target="https://www.aroundtown.de/aroundtown.de/Data_Objects/Downloads/Financial_Reports/Q1_2026_Financials/AT_Q1_2026.pdf" TargetMode="External"/><Relationship Id="rId38" Type="http://schemas.openxmlformats.org/officeDocument/2006/relationships/hyperlink" Target="https://bericht.basf.com/2025/de/konzernabschluss/kapitalflussrechnung.html" TargetMode="External"/><Relationship Id="rId46" Type="http://schemas.openxmlformats.org/officeDocument/2006/relationships/hyperlink" Target="https://www.beiersdorf.de/presse/presse-informationen/alle-pressemitteilungen/2023/05/03-neues-beiersdorf-werk-startet-kosmetikproduktion-made-in-leipzig" TargetMode="External"/><Relationship Id="rId59" Type="http://schemas.openxmlformats.org/officeDocument/2006/relationships/hyperlink" Target="https://www.boehringer-ingelheim.com/de/unternehmensbericht/2025/" TargetMode="External"/><Relationship Id="rId67" Type="http://schemas.openxmlformats.org/officeDocument/2006/relationships/hyperlink" Target="https://ir.carlyle.com/events-and-presentations/events" TargetMode="External"/><Relationship Id="rId20" Type="http://schemas.openxmlformats.org/officeDocument/2006/relationships/hyperlink" Target="https://press.aboutamazon.com/de/arbeitsplaetze-und-investitionen/2025/9/amazon-staerkt-lokale-wirtschaft-90-milliarden-euro-fuer-den-deutschen-standort-und-40-000-festangestellte-mitarbeitende" TargetMode="External"/><Relationship Id="rId41" Type="http://schemas.openxmlformats.org/officeDocument/2006/relationships/hyperlink" Target="https://reports.bayer.com/geschaeftsbericht-2025/de/konzernabschluss/kapitalflussrechnung.html" TargetMode="External"/><Relationship Id="rId54" Type="http://schemas.openxmlformats.org/officeDocument/2006/relationships/hyperlink" Target="https://www.bmwgroup.com/de/bericht/2025/konzernabschluss/kapitalflussrechnung/index.html" TargetMode="External"/><Relationship Id="rId62" Type="http://schemas.openxmlformats.org/officeDocument/2006/relationships/hyperlink" Target="https://www.bosch-presse.de/pressportal/de/de/halbleiterwerk-dresden-208576.html" TargetMode="External"/><Relationship Id="rId1" Type="http://schemas.openxmlformats.org/officeDocument/2006/relationships/hyperlink" Target="https://www.eurogrid.com/cdn/files/45b25323-cd73-4d30-d48c-08dea9a89783/eurogrid%20gmbh%20consolidated%20financial%20statements%20and%20auditor%27s%20report%202025%20english.pdf" TargetMode="External"/><Relationship Id="rId6" Type="http://schemas.openxmlformats.org/officeDocument/2006/relationships/hyperlink" Target="https://fnz.de/newsroom/artikel/fnz-group-vereinbart-den-verkauf-der-fnz-bank-an-advent-sowie-ein-konsortium-zu-dem-harbourvest-partners-harbourvest-gehoert/" TargetMode="External"/><Relationship Id="rId15" Type="http://schemas.openxmlformats.org/officeDocument/2006/relationships/hyperlink" Target="https://alois-mueller.com/" TargetMode="External"/><Relationship Id="rId23" Type="http://schemas.openxmlformats.org/officeDocument/2006/relationships/hyperlink" Target="https://www.amprion.net/Presse/Presse-Detailseite_98176.html" TargetMode="External"/><Relationship Id="rId28" Type="http://schemas.openxmlformats.org/officeDocument/2006/relationships/hyperlink" Target="https://www.ardian.com/sites/default/files/2026-06/Ardian-2025-Integrated-Report.pdf" TargetMode="External"/><Relationship Id="rId36" Type="http://schemas.openxmlformats.org/officeDocument/2006/relationships/hyperlink" Target="https://www.baincapital.com/" TargetMode="External"/><Relationship Id="rId49" Type="http://schemas.openxmlformats.org/officeDocument/2006/relationships/hyperlink" Target="https://www.sec.gov/Archives/edgar/data/2012383/000119312526071966/blk-20251231.htm" TargetMode="External"/><Relationship Id="rId57" Type="http://schemas.openxmlformats.org/officeDocument/2006/relationships/hyperlink" Target="https://www.boehringer-ingelheim.com/de/unternehmensbericht/2025/" TargetMode="External"/><Relationship Id="rId10" Type="http://schemas.openxmlformats.org/officeDocument/2006/relationships/hyperlink" Target="https://www.allianz.com/content/dam/onemarketing/azcom/Allianz_com/investor-relations/en/results-reports/annual-report/ar-2025/en-allianz-group-annual-report-2025.pdf" TargetMode="External"/><Relationship Id="rId31" Type="http://schemas.openxmlformats.org/officeDocument/2006/relationships/hyperlink" Target="https://www.aroundtown.de/aroundtown.de/Data_Objects/Downloads/Financial_Reports/FY_2025_Financials/AT_FY_2025_Report.pdf" TargetMode="External"/><Relationship Id="rId44" Type="http://schemas.openxmlformats.org/officeDocument/2006/relationships/hyperlink" Target="https://reports.beiersdorf.com/geschaeftsbericht/2025/konzernabschluss/konzernabschluss/kapitalflussrechnung.html" TargetMode="External"/><Relationship Id="rId52" Type="http://schemas.openxmlformats.org/officeDocument/2006/relationships/hyperlink" Target="https://www.blackstone.com/news/press/blackstone-announces-third-quarter-2026-investor-call/" TargetMode="External"/><Relationship Id="rId60" Type="http://schemas.openxmlformats.org/officeDocument/2006/relationships/hyperlink" Target="https://assets.bosch.com/media/global/bosch_group/our_figures/pdf/bosch-annual-report-2025.pdf" TargetMode="External"/><Relationship Id="rId65" Type="http://schemas.openxmlformats.org/officeDocument/2006/relationships/hyperlink" Target="https://www.zeiss.de/corporate/ueber-zeiss/gegenwart/newsroom/pressemitteilungen/2017/neuer-hightech-standort.html" TargetMode="External"/><Relationship Id="rId4" Type="http://schemas.openxmlformats.org/officeDocument/2006/relationships/hyperlink" Target="https://www.adventinternational.com/" TargetMode="External"/><Relationship Id="rId9" Type="http://schemas.openxmlformats.org/officeDocument/2006/relationships/hyperlink" Target="https://www.airbus.com/en/newsroom/press-releases/2023-08-airbus-opens-new-a321xlr-equipment-installation-hangar" TargetMode="External"/><Relationship Id="rId13" Type="http://schemas.openxmlformats.org/officeDocument/2006/relationships/hyperlink" Target="https://www.unternehmensregister.de/ureg/" TargetMode="External"/><Relationship Id="rId18" Type="http://schemas.openxmlformats.org/officeDocument/2006/relationships/hyperlink" Target="https://altor.com/investments/" TargetMode="External"/><Relationship Id="rId39" Type="http://schemas.openxmlformats.org/officeDocument/2006/relationships/hyperlink" Target="https://www.basf.com/global/de/investors/basf-at-a-glance/key-financial-data/cash-flow" TargetMode="External"/></Relationships>
</file>

<file path=xl/worksheets/_rels/sheet3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vestro.com/press/de/covestro-startet-bisher-groesstes-energieeffizienz-projekt/" TargetMode="External"/><Relationship Id="rId18" Type="http://schemas.openxmlformats.org/officeDocument/2006/relationships/hyperlink" Target="https://www.daiichi-sankyo.de/presse/presseinformationen/news-details/daiichi-sankyo-investiert-ca-eine-milliarde-euro-in-deutschland-standort-pfaffenhofen-bayern-wird-zu-internationalem-innovationszentrum-ausgebaut/" TargetMode="External"/><Relationship Id="rId26" Type="http://schemas.openxmlformats.org/officeDocument/2006/relationships/hyperlink" Target="https://www.lufthansa-cargo.com/de/ci/lccevo-event" TargetMode="External"/><Relationship Id="rId39" Type="http://schemas.openxmlformats.org/officeDocument/2006/relationships/hyperlink" Target="https://www.cocacolaep.com/de/news/coca-cola-investiert-150-millionen-euro-in-deutschland/" TargetMode="External"/><Relationship Id="rId21" Type="http://schemas.openxmlformats.org/officeDocument/2006/relationships/hyperlink" Target="https://www.daimlertruck.com/newsroom/pressemitteilung/mercedes-benz-trucks-macht-europaeisches-produktionsnetzwerk-fit-fuer-die-zukunft-53419789" TargetMode="External"/><Relationship Id="rId34" Type="http://schemas.openxmlformats.org/officeDocument/2006/relationships/hyperlink" Target="https://group.dhl.com/de/presse/pressemitteilungen/2026/dhl-supply-chain-baut-co2-neutrales-logistikzentrum-in-rheinbach.html" TargetMode="External"/><Relationship Id="rId42" Type="http://schemas.openxmlformats.org/officeDocument/2006/relationships/hyperlink" Target="https://corpsite.deichmann.com/en-DE/press/press-releases/jahresmeldung-deichmann-gruppe-fur-2024-en" TargetMode="External"/><Relationship Id="rId7" Type="http://schemas.openxmlformats.org/officeDocument/2006/relationships/hyperlink" Target="https://www.cocacolaep.com/de/news/coca-cola-investiert-150-millionen-euro-in-deutschland/" TargetMode="External"/><Relationship Id="rId2" Type="http://schemas.openxmlformats.org/officeDocument/2006/relationships/hyperlink" Target="https://www.dhzc.charite.de/dhzc-neubau/" TargetMode="External"/><Relationship Id="rId16" Type="http://schemas.openxmlformats.org/officeDocument/2006/relationships/hyperlink" Target="https://www.cylib.de/de/post/made-in-germany-battery-recycler-cylib-to-scale-strategic-critical-raw-material-production-for-europe" TargetMode="External"/><Relationship Id="rId29" Type="http://schemas.openxmlformats.org/officeDocument/2006/relationships/hyperlink" Target="https://www.telekom.com/en/newsroom/latest-updates/media-information/2026/2/germany-s-first-ai-factory-for-industry" TargetMode="External"/><Relationship Id="rId1" Type="http://schemas.openxmlformats.org/officeDocument/2006/relationships/hyperlink" Target="https://www.charite.de/service/pressemitteilung/artikel/detail/deutsches_herzzentrum_der_charite_nimmt_letzte_huerde/" TargetMode="External"/><Relationship Id="rId6" Type="http://schemas.openxmlformats.org/officeDocument/2006/relationships/hyperlink" Target="https://www.cocacolaep.com/de/stories/halle-dosenlinie-im-aufbau/" TargetMode="External"/><Relationship Id="rId11" Type="http://schemas.openxmlformats.org/officeDocument/2006/relationships/hyperlink" Target="https://www.covestro.com/press/de/covestro-staerkt-nachhaltigkeit-und-wettbewerbsfaehigkeit-der-tdi-produktion-de/" TargetMode="External"/><Relationship Id="rId24" Type="http://schemas.openxmlformats.org/officeDocument/2006/relationships/hyperlink" Target="https://corpsite.deichmann.com/de-DE/unternehmen/deichmann-campus" TargetMode="External"/><Relationship Id="rId32" Type="http://schemas.openxmlformats.org/officeDocument/2006/relationships/hyperlink" Target="https://group.dhl.com/de/presse/pressemitteilungen/2025/dhl-express-baut-neuen-betriebsstandort-in-koeln.html" TargetMode="External"/><Relationship Id="rId37" Type="http://schemas.openxmlformats.org/officeDocument/2006/relationships/hyperlink" Target="https://new.diehl.com/metall/de/info-center/presse/spatenstich-fuer-die-ezee-factory-startschuss-fuer-die-messingproduktion-der-zukunft" TargetMode="External"/><Relationship Id="rId40" Type="http://schemas.openxmlformats.org/officeDocument/2006/relationships/hyperlink" Target="https://www.cocacolaep.com/de/stories/vertrauen-standortfaktor/" TargetMode="External"/><Relationship Id="rId45" Type="http://schemas.openxmlformats.org/officeDocument/2006/relationships/hyperlink" Target="https://report.lufthansagroup.com/2025/annual-report/de/zusammengefasster-lagebericht/wirtschaftsbericht/finanzielle-entwicklung/finanzlage/" TargetMode="External"/><Relationship Id="rId5" Type="http://schemas.openxmlformats.org/officeDocument/2006/relationships/hyperlink" Target="https://www.cocacolaep.com/de/news/millionen-investition-in-den-coca-cola-standort-halle/" TargetMode="External"/><Relationship Id="rId15" Type="http://schemas.openxmlformats.org/officeDocument/2006/relationships/hyperlink" Target="https://www.cslbehring.de/news/2023/phoenix-eroeffnung" TargetMode="External"/><Relationship Id="rId23" Type="http://schemas.openxmlformats.org/officeDocument/2006/relationships/hyperlink" Target="https://corpsite.deichmann.com/de-DE/newsroom/pressetexte/investition-in-die-zukunft-und-in-den-standort" TargetMode="External"/><Relationship Id="rId28" Type="http://schemas.openxmlformats.org/officeDocument/2006/relationships/hyperlink" Target="https://www.telekom.com/en/newsroom/latest-updates/media-information/2025/6/ai-turbo-for-gigafactories" TargetMode="External"/><Relationship Id="rId36" Type="http://schemas.openxmlformats.org/officeDocument/2006/relationships/hyperlink" Target="https://new.diehl.com/metall/de/info-center/presse/grossinvestition-ezee-factory-am-standort-roethenbach-naechste-meilensteine-fuer-die-produktion-der-zukunft-erreicht" TargetMode="External"/><Relationship Id="rId10" Type="http://schemas.openxmlformats.org/officeDocument/2006/relationships/hyperlink" Target="https://condor-newsroom.condor.com/de/de/news-artikel/spatenstich-in-frankfurt-condor-erweitert-wartungskapazitaeten-fuer-wachsende-a330neo-flotte/" TargetMode="External"/><Relationship Id="rId19" Type="http://schemas.openxmlformats.org/officeDocument/2006/relationships/hyperlink" Target="https://www.daimlertruck.com/newsroom/pressemitteilung/mercedes-benz-trucks-macht-europaeisches-produktionsnetzwerk-fit-fuer-die-zukunft-53419789" TargetMode="External"/><Relationship Id="rId31" Type="http://schemas.openxmlformats.org/officeDocument/2006/relationships/hyperlink" Target="https://group.dhl.com/de/presse/pressemitteilungen/2026/dhl-eroeffnet-in-koeln-eines-der-groessten-paketzentren-nordrhein-westfalens.html" TargetMode="External"/><Relationship Id="rId44" Type="http://schemas.openxmlformats.org/officeDocument/2006/relationships/hyperlink" Target="https://www.cvc.com/shareholders/annual-report-2025/" TargetMode="External"/><Relationship Id="rId4" Type="http://schemas.openxmlformats.org/officeDocument/2006/relationships/hyperlink" Target="https://www.charite.de/service/pressemitteilung/artikel/detail/feierliche_eroeffnung_der_forschungszentren_si_m_und_becat" TargetMode="External"/><Relationship Id="rId9" Type="http://schemas.openxmlformats.org/officeDocument/2006/relationships/hyperlink" Target="https://www.lobbyregister.bundestag.de/media/85/e2/722545/Jahresabschluss-Condor-24_25.pdf" TargetMode="External"/><Relationship Id="rId14" Type="http://schemas.openxmlformats.org/officeDocument/2006/relationships/hyperlink" Target="https://www.cslbehring.de/news/2022/csl-presents-new-research-and-development-center" TargetMode="External"/><Relationship Id="rId22" Type="http://schemas.openxmlformats.org/officeDocument/2006/relationships/hyperlink" Target="https://www.daimlertruck.com/fileadmin/user_upload/dokumente/betriebsrat/20250606_Presse-Information.pdf" TargetMode="External"/><Relationship Id="rId27" Type="http://schemas.openxmlformats.org/officeDocument/2006/relationships/hyperlink" Target="https://bericht.telekom.com/geschaeftsbericht-2025/lagebericht/geschaeftsentwicklung-der-operativen-segmente/deutschland.html" TargetMode="External"/><Relationship Id="rId30" Type="http://schemas.openxmlformats.org/officeDocument/2006/relationships/hyperlink" Target="https://group.dhl.com/de/presse/pressemitteilungen/2023/dhl-baut-neues-europaeisches-innovation-center-in-troisdorf-und-setzt-dabei-ganz-auf-nachhaltigkeit.html" TargetMode="External"/><Relationship Id="rId35" Type="http://schemas.openxmlformats.org/officeDocument/2006/relationships/hyperlink" Target="https://group.dhl.com/de/presse/pressemitteilungen/2026/dhl-supply-chain-erreicht-wichtigen-baufortschritt-beim-logistikzentrum-jena-apolda.html" TargetMode="External"/><Relationship Id="rId43" Type="http://schemas.openxmlformats.org/officeDocument/2006/relationships/hyperlink" Target="https://www.dbag.com/de/investor-relations/berichte/" TargetMode="External"/><Relationship Id="rId8" Type="http://schemas.openxmlformats.org/officeDocument/2006/relationships/hyperlink" Target="https://www.cocacolaep.com/de/news/coca-cola-investiert-150-millionen-euro-in-deutschland/" TargetMode="External"/><Relationship Id="rId3" Type="http://schemas.openxmlformats.org/officeDocument/2006/relationships/hyperlink" Target="https://www.charite.de/service/pressemitteilung/artikel/detail/feierliche_eroeffnung_der_forschungszentren_si_m_und_becat" TargetMode="External"/><Relationship Id="rId12" Type="http://schemas.openxmlformats.org/officeDocument/2006/relationships/hyperlink" Target="https://www.covestro.com/press/de/covestro-schliesst-modernisierung-der-tdi-anlage-in-dormagen-erfolgreich-ab/" TargetMode="External"/><Relationship Id="rId17" Type="http://schemas.openxmlformats.org/officeDocument/2006/relationships/hyperlink" Target="https://www.cylib.de/de/post/cylib-selected-as-strategic-project-under-eu-critical-raw-materials-act" TargetMode="External"/><Relationship Id="rId25" Type="http://schemas.openxmlformats.org/officeDocument/2006/relationships/hyperlink" Target="https://www.mynewsdesk.com/de/lufthansa-cargo-ag/pressreleases/lufthansa-cargo-beginnt-mit-dem-neubau-des-hubs-frankfurt-und-investiert-in-ein-hochmodernes-lagersystem-am-frankfurter-flughafen-3287302" TargetMode="External"/><Relationship Id="rId33" Type="http://schemas.openxmlformats.org/officeDocument/2006/relationships/hyperlink" Target="https://group.dhl.com/de/presse/pressemitteilungen/2024/dhl-supply-chain-baut-kapazitaeten-mit-weiterem-logistikzentrum-multi-user-campus-leipzig-halle-aus.html" TargetMode="External"/><Relationship Id="rId38" Type="http://schemas.openxmlformats.org/officeDocument/2006/relationships/hyperlink" Target="https://www.celonis.com/de/news/press/celonis-expands-its-commitment-to-the-public-sector" TargetMode="External"/><Relationship Id="rId46" Type="http://schemas.openxmlformats.org/officeDocument/2006/relationships/hyperlink" Target="https://www.dsgv.de/" TargetMode="External"/><Relationship Id="rId20" Type="http://schemas.openxmlformats.org/officeDocument/2006/relationships/hyperlink" Target="https://www.daimlertruck.com/fileadmin/user_upload/dokumente/betriebsrat/20250606_Presse-Information.pdf" TargetMode="External"/><Relationship Id="rId41" Type="http://schemas.openxmlformats.org/officeDocument/2006/relationships/hyperlink" Target="https://www.daimlertruck.com/fileadmin/user_upload/dokumente/betriebsrat/20250606_Presse-Information.pdf" TargetMode="External"/></Relationships>
</file>

<file path=xl/worksheets/_rels/sheet3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slbehring.de/news/2022/csl-presents-new-research-and-development-center" TargetMode="External"/><Relationship Id="rId21" Type="http://schemas.openxmlformats.org/officeDocument/2006/relationships/hyperlink" Target="https://geschaeftsbericht.covestro.com/annual-financial-report-2025/de/report/lagebericht/wirtschaftsbericht/ertrags-finanz-und-vermoegenslage-covestro-konzern/finanzlage/" TargetMode="External"/><Relationship Id="rId34" Type="http://schemas.openxmlformats.org/officeDocument/2006/relationships/hyperlink" Target="https://www.daiichi-sankyo.de/presse/presseinformationen/news-details/daiichi-sankyo-investiert-ca-eine-milliarde-euro-in-deutschland-standort-pfaffenhofen-bayern-wird-zu-internationalem-innovationszentrum-ausgebaut/" TargetMode="External"/><Relationship Id="rId42" Type="http://schemas.openxmlformats.org/officeDocument/2006/relationships/hyperlink" Target="https://investor-relations.db.com/files/documents/other-presentations-and-events/2025/Geschaeftsbericht-2025.pdf?language_id=3" TargetMode="External"/><Relationship Id="rId47" Type="http://schemas.openxmlformats.org/officeDocument/2006/relationships/hyperlink" Target="https://deutsche-boerse.com/dbg-en/investor-relations/financial-reports/annual-report-2025" TargetMode="External"/><Relationship Id="rId50" Type="http://schemas.openxmlformats.org/officeDocument/2006/relationships/hyperlink" Target="https://investor-relations.lufthansagroup.com/de/finanzberichte-veroeffentlichungen/aktionaersinfo/2-2026.html" TargetMode="External"/><Relationship Id="rId55" Type="http://schemas.openxmlformats.org/officeDocument/2006/relationships/hyperlink" Target="https://www.dsgv.de/" TargetMode="External"/><Relationship Id="rId63" Type="http://schemas.openxmlformats.org/officeDocument/2006/relationships/hyperlink" Target="https://new.diehl.com/metall/de/info-center/presse/grossinvestition-ezee-factory-am-standort-roethenbach-naechste-meilensteine-fuer-die-produktion-der-zukunft-erreicht" TargetMode="External"/><Relationship Id="rId7" Type="http://schemas.openxmlformats.org/officeDocument/2006/relationships/hyperlink" Target="https://www.celonis.com/de/news/press/celonis-expands-its-commitment-to-the-public-sector" TargetMode="External"/><Relationship Id="rId2" Type="http://schemas.openxmlformats.org/officeDocument/2006/relationships/hyperlink" Target="https://ir.carrier.com/news/news-details/2026/Carrier-Reports-Second-Quarter-2026-Results/default.aspx" TargetMode="External"/><Relationship Id="rId16" Type="http://schemas.openxmlformats.org/officeDocument/2006/relationships/hyperlink" Target="https://investors.irco.com/financials/annual-reports" TargetMode="External"/><Relationship Id="rId29" Type="http://schemas.openxmlformats.org/officeDocument/2006/relationships/hyperlink" Target="https://www.cvc.com/shareholders/annual-report-2025/" TargetMode="External"/><Relationship Id="rId11" Type="http://schemas.openxmlformats.org/officeDocument/2006/relationships/hyperlink" Target="https://www.cocacolaep.com/de/news/coca-cola-investiert-150-millionen-euro-in-deutschland/" TargetMode="External"/><Relationship Id="rId24" Type="http://schemas.openxmlformats.org/officeDocument/2006/relationships/hyperlink" Target="https://investors.csl.com/annualreport/2026/93/" TargetMode="External"/><Relationship Id="rId32" Type="http://schemas.openxmlformats.org/officeDocument/2006/relationships/hyperlink" Target="https://www.cylib.de/de/post/made-in-germany-battery-recycler-cylib-to-scale-strategic-critical-raw-material-production-for-europe" TargetMode="External"/><Relationship Id="rId37" Type="http://schemas.openxmlformats.org/officeDocument/2006/relationships/hyperlink" Target="https://financialfilings.com/filings/daimler-truck-holding-ag/interim-quarterly-report/2026/50608947/" TargetMode="External"/><Relationship Id="rId40" Type="http://schemas.openxmlformats.org/officeDocument/2006/relationships/hyperlink" Target="https://corpsite.deichmann.com/en-DE/press/press-releases/new-entrance-for-the-deichmann-campus" TargetMode="External"/><Relationship Id="rId45" Type="http://schemas.openxmlformats.org/officeDocument/2006/relationships/hyperlink" Target="https://www.dbag.de/newsroom/detail/transaktionsstarkes-erstes-halbjahr-prognoseanpassung-durch-bewertungsmultiplikatoren/" TargetMode="External"/><Relationship Id="rId53" Type="http://schemas.openxmlformats.org/officeDocument/2006/relationships/hyperlink" Target="https://report.telekom.com/interim-report-q2-2026/management-report/development-of-business-in-the-operating-segments/germany.html" TargetMode="External"/><Relationship Id="rId58" Type="http://schemas.openxmlformats.org/officeDocument/2006/relationships/hyperlink" Target="https://reporting-hub.group.dhl.com/2025-fy/de/konzernabschluss/anhang-zum-konzernabschluss-der-deutsche-post-ag/erlaeuterungen-zur-segmentberichterstattung/" TargetMode="External"/><Relationship Id="rId66" Type="http://schemas.openxmlformats.org/officeDocument/2006/relationships/hyperlink" Target="https://www.dussmann.com/" TargetMode="External"/><Relationship Id="rId5" Type="http://schemas.openxmlformats.org/officeDocument/2006/relationships/hyperlink" Target="https://www.celonis.com/de/news/press/celonis-expands-its-commitment-to-the-public-sector" TargetMode="External"/><Relationship Id="rId61" Type="http://schemas.openxmlformats.org/officeDocument/2006/relationships/hyperlink" Target="https://www.diehl.com/cms/files/Diehl_Metall_Pressemitteilung_Gro%C3%9Finvestitionen_eZee_Factory_24032026.pdf?download=1" TargetMode="External"/><Relationship Id="rId19" Type="http://schemas.openxmlformats.org/officeDocument/2006/relationships/hyperlink" Target="https://www.condor.com/de/unternehmen/unternehmen.jsp" TargetMode="External"/><Relationship Id="rId14" Type="http://schemas.openxmlformats.org/officeDocument/2006/relationships/hyperlink" Target="https://investor-relations.commerzbank.com/media/document/e6a17caf-b3d9-4bc8-b1ce-790de9ec7dd0/assets/Commerzbank_AG_Jahresabschluss_2025.pdf?disposition=inline" TargetMode="External"/><Relationship Id="rId22" Type="http://schemas.openxmlformats.org/officeDocument/2006/relationships/hyperlink" Target="https://www.covestro.com/press/de/covestro-startet-bisher-groesstes-energieeffizienz-projekt/" TargetMode="External"/><Relationship Id="rId27" Type="http://schemas.openxmlformats.org/officeDocument/2006/relationships/hyperlink" Target="https://www.cvc.com/shareholders/annual-report-2025/" TargetMode="External"/><Relationship Id="rId30" Type="http://schemas.openxmlformats.org/officeDocument/2006/relationships/hyperlink" Target="https://projekte.rheinisches-revier.de/bewilligte-projekte/projektdetails/cylib" TargetMode="External"/><Relationship Id="rId35" Type="http://schemas.openxmlformats.org/officeDocument/2006/relationships/hyperlink" Target="https://www.daiichi-sankyo.de/presse/presseinformationen/news-details/daiichi-sankyo-investiert-ca-eine-milliarde-euro-in-deutschland-standort-pfaffenhofen-bayern-wird-zu-internationalem-innovationszentrum-ausgebaut/" TargetMode="External"/><Relationship Id="rId43" Type="http://schemas.openxmlformats.org/officeDocument/2006/relationships/hyperlink" Target="https://investor-relations.db.com/reports-and-events/annual-reports/index" TargetMode="External"/><Relationship Id="rId48" Type="http://schemas.openxmlformats.org/officeDocument/2006/relationships/hyperlink" Target="https://www.deutsche-boerse.com/resource/blob/5441084/c77b3bc06cd745763d5133c2647e3c5a/data/gdb-quartalsmitteilung-q3-2026-tug_de.pdf" TargetMode="External"/><Relationship Id="rId56" Type="http://schemas.openxmlformats.org/officeDocument/2006/relationships/hyperlink" Target="https://www.dsgv.de/" TargetMode="External"/><Relationship Id="rId64" Type="http://schemas.openxmlformats.org/officeDocument/2006/relationships/hyperlink" Target="https://www.droege-group.com/" TargetMode="External"/><Relationship Id="rId8" Type="http://schemas.openxmlformats.org/officeDocument/2006/relationships/hyperlink" Target="https://www.charite.de/fileadmin/user_upload/portal_relaunch/Mediathek/publikationen/jahresberichte/Charite_JB25_Final.pdf" TargetMode="External"/><Relationship Id="rId51" Type="http://schemas.openxmlformats.org/officeDocument/2006/relationships/hyperlink" Target="https://www.mynewsdesk.com/de/lufthansa-cargo-ag/pressreleases/lufthansa-cargo-beginnt-mit-dem-neubau-des-hubs-frankfurt-und-investiert-in-ein-hochmodernes-lagersystem-am-frankfurter-flughafen-3287302" TargetMode="External"/><Relationship Id="rId3" Type="http://schemas.openxmlformats.org/officeDocument/2006/relationships/hyperlink" Target="https://www.cdr-inc.com/" TargetMode="External"/><Relationship Id="rId12" Type="http://schemas.openxmlformats.org/officeDocument/2006/relationships/hyperlink" Target="https://www.cocacolaep.com/de/stories/halle-dosenlinie-im-aufbau/" TargetMode="External"/><Relationship Id="rId17" Type="http://schemas.openxmlformats.org/officeDocument/2006/relationships/hyperlink" Target="https://www.compair.com/de-de/" TargetMode="External"/><Relationship Id="rId25" Type="http://schemas.openxmlformats.org/officeDocument/2006/relationships/hyperlink" Target="https://investors.csl.com/annualreport/2026/98/" TargetMode="External"/><Relationship Id="rId33" Type="http://schemas.openxmlformats.org/officeDocument/2006/relationships/hyperlink" Target="https://www.daiichisankyo.com/investors/library/" TargetMode="External"/><Relationship Id="rId38" Type="http://schemas.openxmlformats.org/officeDocument/2006/relationships/hyperlink" Target="https://www.daimlertruck.com/newsroom/pressemitteilung/mercedes-benz-trucks-macht-europaeisches-produktionsnetzwerk-fit-fuer-die-zukunft-53419789" TargetMode="External"/><Relationship Id="rId46" Type="http://schemas.openxmlformats.org/officeDocument/2006/relationships/hyperlink" Target="https://www.dbag.com/de/investor-relations/berichte/" TargetMode="External"/><Relationship Id="rId59" Type="http://schemas.openxmlformats.org/officeDocument/2006/relationships/hyperlink" Target="https://financialfilings.com/filings/deutsche-post-ag/interim-quarterly-report/2026/57600988/" TargetMode="External"/><Relationship Id="rId67" Type="http://schemas.openxmlformats.org/officeDocument/2006/relationships/hyperlink" Target="https://www.dussmann.com/" TargetMode="External"/><Relationship Id="rId20" Type="http://schemas.openxmlformats.org/officeDocument/2006/relationships/hyperlink" Target="https://www.lobbyregister.bundestag.de/media/85/e2/722545/Jahresabschluss-Condor-24_25.pdf" TargetMode="External"/><Relationship Id="rId41" Type="http://schemas.openxmlformats.org/officeDocument/2006/relationships/hyperlink" Target="https://corpsite.deichmann.com/de-DE/newsroom/pressetexte/investition-in-die-zukunft-und-in-den-standort" TargetMode="External"/><Relationship Id="rId54" Type="http://schemas.openxmlformats.org/officeDocument/2006/relationships/hyperlink" Target="https://bericht.telekom.com/geschaeftsbericht-2025/lagebericht/geschaeftsentwicklung-der-operativen-segmente/deutschland.html" TargetMode="External"/><Relationship Id="rId62" Type="http://schemas.openxmlformats.org/officeDocument/2006/relationships/hyperlink" Target="https://www.diehl.com/cms/files/Diehl_Metall_Pressemitteilung_Gro%C3%9Finvestitionen_eZee_Factory_24032026.pdf?download=1" TargetMode="External"/><Relationship Id="rId1" Type="http://schemas.openxmlformats.org/officeDocument/2006/relationships/hyperlink" Target="https://ir.carrier.com/news/news-details/2026/Carrier-Reports-2025-Results-and-Announces-2026-Outlook/default.aspx" TargetMode="External"/><Relationship Id="rId6" Type="http://schemas.openxmlformats.org/officeDocument/2006/relationships/hyperlink" Target="https://www.celonis.com/de/news/press/celonis-expands-its-commitment-to-the-public-sector" TargetMode="External"/><Relationship Id="rId15" Type="http://schemas.openxmlformats.org/officeDocument/2006/relationships/hyperlink" Target="https://investor-relations.commerzbank.com/de/unternehmensberichte" TargetMode="External"/><Relationship Id="rId23" Type="http://schemas.openxmlformats.org/officeDocument/2006/relationships/hyperlink" Target="https://www.covestro.com/press/de/covestro-staerkt-nachhaltigkeit-und-wettbewerbsfaehigkeit-der-tdi-produktion-de/" TargetMode="External"/><Relationship Id="rId28" Type="http://schemas.openxmlformats.org/officeDocument/2006/relationships/hyperlink" Target="https://www.cvc.com/shareholders/reports-and-presentations/" TargetMode="External"/><Relationship Id="rId36" Type="http://schemas.openxmlformats.org/officeDocument/2006/relationships/hyperlink" Target="https://www.daimlertruck.com/fileadmin/user_upload/dokumente/investoren/berichte/geschaeftsberichte/2025/daimler-truck-ir-geschaeftsbericht-2025-inkl-zusammengefasster-lagebericht-dth-ag.pdf" TargetMode="External"/><Relationship Id="rId49" Type="http://schemas.openxmlformats.org/officeDocument/2006/relationships/hyperlink" Target="https://report.lufthansagroup.com/2025/annual-report/de/zusammengefasster-lagebericht/wirtschaftsbericht/finanzielle-entwicklung/finanzlage/" TargetMode="External"/><Relationship Id="rId57" Type="http://schemas.openxmlformats.org/officeDocument/2006/relationships/hyperlink" Target="https://www.dsgv.de/" TargetMode="External"/><Relationship Id="rId10" Type="http://schemas.openxmlformats.org/officeDocument/2006/relationships/hyperlink" Target="https://www.charite.de/service/pressemitteilung/artikel/detail/deutsches_herzzentrum_der_charite_nimmt_letzte_huerde/" TargetMode="External"/><Relationship Id="rId31" Type="http://schemas.openxmlformats.org/officeDocument/2006/relationships/hyperlink" Target="https://projekte.rheinisches-revier.de/bewilligte-projekte/projektdetails/cylib" TargetMode="External"/><Relationship Id="rId44" Type="http://schemas.openxmlformats.org/officeDocument/2006/relationships/hyperlink" Target="https://www.dbag.de/newsroom/detail/stabile-entwicklung-trotz-anspruchsvoller-marktlage-investitionen-auf-rekordniveau/" TargetMode="External"/><Relationship Id="rId52" Type="http://schemas.openxmlformats.org/officeDocument/2006/relationships/hyperlink" Target="https://bericht.telekom.com/geschaeftsbericht-2025/lagebericht/geschaeftsentwicklung-der-operativen-segmente/deutschland.html" TargetMode="External"/><Relationship Id="rId60" Type="http://schemas.openxmlformats.org/officeDocument/2006/relationships/hyperlink" Target="https://group.dhl.com/de/presse/pressemitteilungen/2023/dhl-baut-neues-europaeisches-innovation-center-in-troisdorf-und-setzt-dabei-ganz-auf-nachhaltigkeit.html" TargetMode="External"/><Relationship Id="rId65" Type="http://schemas.openxmlformats.org/officeDocument/2006/relationships/hyperlink" Target="https://www.droege-group.com/" TargetMode="External"/><Relationship Id="rId4" Type="http://schemas.openxmlformats.org/officeDocument/2006/relationships/hyperlink" Target="https://www.cdr-inc.com/" TargetMode="External"/><Relationship Id="rId9" Type="http://schemas.openxmlformats.org/officeDocument/2006/relationships/hyperlink" Target="https://www.charite.de/service/pressemitteilung/artikel/detail/charite_bilanz_2025_deutliches_plus_bei_patientinnen_und_forschung/" TargetMode="External"/><Relationship Id="rId13" Type="http://schemas.openxmlformats.org/officeDocument/2006/relationships/hyperlink" Target="https://www.cocacolaep.com/de/news/millionen-investition-in-den-coca-cola-standort-halle/" TargetMode="External"/><Relationship Id="rId18" Type="http://schemas.openxmlformats.org/officeDocument/2006/relationships/hyperlink" Target="https://www.lobbyregister.bundestag.de/media/85/e2/722545/Jahresabschluss-Condor-24_25.pdf" TargetMode="External"/><Relationship Id="rId39" Type="http://schemas.openxmlformats.org/officeDocument/2006/relationships/hyperlink" Target="https://corpsite.deichmann.com/en-DE/press/press-releases/jahresmeldung-deichmann-gruppe-fur-2024-en" TargetMode="External"/></Relationships>
</file>

<file path=xl/worksheets/_rels/sheet4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iege.com/de/newsroom/fiege-feiert-richtfest-fuer-neues-logistikzentrum-hamminkeln" TargetMode="External"/><Relationship Id="rId18" Type="http://schemas.openxmlformats.org/officeDocument/2006/relationships/hyperlink" Target="https://gf.com/de/news-and-events/news/globalfoundries-plans-billion-euro-investment-to-expand-chip-manufacturing-in-germany/" TargetMode="External"/><Relationship Id="rId26" Type="http://schemas.openxmlformats.org/officeDocument/2006/relationships/hyperlink" Target="https://www.googlecloudpresscorner.com/2025-11-11-Google-Announces-EUR5-5-Billion-Investment-in-Germany%2C-including-AI-Infrastructure%2C-through-2029" TargetMode="External"/><Relationship Id="rId3" Type="http://schemas.openxmlformats.org/officeDocument/2006/relationships/hyperlink" Target="https://www.edelstahl.de/news/" TargetMode="External"/><Relationship Id="rId21" Type="http://schemas.openxmlformats.org/officeDocument/2006/relationships/hyperlink" Target="https://www.goldbeck.de/unternehmen/newsroom/news/goldbeck-eroeffnet-neues-betonfertigteilwerk-in-kirchberg-im-hunsrueck-investition-am-wirtschaftsstandort-deutschland" TargetMode="External"/><Relationship Id="rId34" Type="http://schemas.openxmlformats.org/officeDocument/2006/relationships/hyperlink" Target="https://www.henkel.de/presse-und-medien/presseinformationen-und-pressemappen/2026-06-08-45-millionen-investition-am-standort-duesseldorf-henkel-eroeffnet-erweitertes-hochregallager-2165258" TargetMode="External"/><Relationship Id="rId7" Type="http://schemas.openxmlformats.org/officeDocument/2006/relationships/hyperlink" Target="https://www.ewe-verband.de/wp-content/uploads/2025/06/250618-EWE-Verband-Finanzbericht-2024-Final.pdf" TargetMode="External"/><Relationship Id="rId12" Type="http://schemas.openxmlformats.org/officeDocument/2006/relationships/hyperlink" Target="https://www.fiege.com/de/newsroom/fiege-errichtet-neues-logistikzentrum-hamminkeln" TargetMode="External"/><Relationship Id="rId17" Type="http://schemas.openxmlformats.org/officeDocument/2006/relationships/hyperlink" Target="https://www.sec.gov/Archives/edgar/data/1333141/000110465926019005/fms-20251231x20f.htm" TargetMode="External"/><Relationship Id="rId25" Type="http://schemas.openxmlformats.org/officeDocument/2006/relationships/hyperlink" Target="https://blog.google/intl/de-de/unternehmen/engagement/google-investiert-milliarden-in-deutschlands-digitale-zukunft/" TargetMode="External"/><Relationship Id="rId33" Type="http://schemas.openxmlformats.org/officeDocument/2006/relationships/hyperlink" Target="https://www.henkel.de/presse-und-medien/presseinformationen-und-pressemappen/2024-05-29-henkel-erweitert-hochregallager-in-duesseldorf-1962396" TargetMode="External"/><Relationship Id="rId2" Type="http://schemas.openxmlformats.org/officeDocument/2006/relationships/hyperlink" Target="https://www.presseportal.de/pm/108695/6076898" TargetMode="External"/><Relationship Id="rId16" Type="http://schemas.openxmlformats.org/officeDocument/2006/relationships/hyperlink" Target="https://report.fresenius.com/2025/annual-report/management-report/outlook.html" TargetMode="External"/><Relationship Id="rId20" Type="http://schemas.openxmlformats.org/officeDocument/2006/relationships/hyperlink" Target="https://www.goldbeck.de/unternehmen/newsroom/news/goldbeck-erweitert-produktions-kapazitaeten-neues-betonfertigteilwerk-in-kirchberg" TargetMode="External"/><Relationship Id="rId29" Type="http://schemas.openxmlformats.org/officeDocument/2006/relationships/hyperlink" Target="https://www.heidelbergmaterials.com/en/pr-2023-12-15" TargetMode="External"/><Relationship Id="rId1" Type="http://schemas.openxmlformats.org/officeDocument/2006/relationships/hyperlink" Target="https://www.presseportal.de/pm/108695/6076898" TargetMode="External"/><Relationship Id="rId6" Type="http://schemas.openxmlformats.org/officeDocument/2006/relationships/hyperlink" Target="https://www.essity.de/presse/pressemitteilungen/2025/dampfspeicher/" TargetMode="External"/><Relationship Id="rId11" Type="http://schemas.openxmlformats.org/officeDocument/2006/relationships/hyperlink" Target="https://www.ewe-netz.de/-/media/ewe-netz/downloads/2025_03_27_gleichbehandlungsbericht-2024_final.pdf" TargetMode="External"/><Relationship Id="rId24" Type="http://schemas.openxmlformats.org/officeDocument/2006/relationships/hyperlink" Target="https://www.googlecloudpresscorner.com/2025-11-11-Google-Announces-EUR5-5-Billion-Investment-in-Germany%2C-including-AI-Infrastructure%2C-through-2029" TargetMode="External"/><Relationship Id="rId32" Type="http://schemas.openxmlformats.org/officeDocument/2006/relationships/hyperlink" Target="https://www.heidelbergmaterials.com/de/pi-2026-07-08" TargetMode="External"/><Relationship Id="rId5" Type="http://schemas.openxmlformats.org/officeDocument/2006/relationships/hyperlink" Target="https://elementsgreen.com/news/elements-green-sets-out-battery-storage-plans-for-germany/" TargetMode="External"/><Relationship Id="rId15" Type="http://schemas.openxmlformats.org/officeDocument/2006/relationships/hyperlink" Target="https://www.focused-energy.co/news-release/focused-energy-sichert-240-millionen-us-dollar" TargetMode="External"/><Relationship Id="rId23" Type="http://schemas.openxmlformats.org/officeDocument/2006/relationships/hyperlink" Target="https://www.goldbeck-rhomberg.com/unternehmen/news/goldbeck-steigert-gesamtleistung-und-baut-praesenz-in-europa-aus-rahmenbedingungen-herausfordernd-1" TargetMode="External"/><Relationship Id="rId28" Type="http://schemas.openxmlformats.org/officeDocument/2006/relationships/hyperlink" Target="https://blog.google/intl/de-de/unternehmen/engagement/google-investiert-milliarden-in-deutschlands-digitale-zukunft/" TargetMode="External"/><Relationship Id="rId10" Type="http://schemas.openxmlformats.org/officeDocument/2006/relationships/hyperlink" Target="https://www.ewe.com/de/media-center/pressemitteilungen/2026/05/ewe-vergibt-groauftrag-an-bilfinger-ewe-ag" TargetMode="External"/><Relationship Id="rId19" Type="http://schemas.openxmlformats.org/officeDocument/2006/relationships/hyperlink" Target="https://gf.com/de/news-and-events/news/globalfoundries-marks-dresden-expansion-milestone-announces-next-generation-platform-for-physical-ai/" TargetMode="External"/><Relationship Id="rId31" Type="http://schemas.openxmlformats.org/officeDocument/2006/relationships/hyperlink" Target="https://www.heidelbergmaterials.de/sites/default/files/2024-06/Brosch%C3%BCre%20Cap2U.pdf" TargetMode="External"/><Relationship Id="rId4" Type="http://schemas.openxmlformats.org/officeDocument/2006/relationships/hyperlink" Target="https://elementsgreen.com/news/elements-green-sets-out-battery-storage-plans-for-germany/" TargetMode="External"/><Relationship Id="rId9" Type="http://schemas.openxmlformats.org/officeDocument/2006/relationships/hyperlink" Target="https://www.siemens-energy.com/de/de/home/pressemitteilungen/siemens-energy-erhaelt-foerderung-fuer-projekt-zur-co2-freien-erzeugung-von-prozesswaerme.html" TargetMode="External"/><Relationship Id="rId14" Type="http://schemas.openxmlformats.org/officeDocument/2006/relationships/hyperlink" Target="https://www.fiege.com/de/" TargetMode="External"/><Relationship Id="rId22" Type="http://schemas.openxmlformats.org/officeDocument/2006/relationships/hyperlink" Target="https://www.goldbeck-rhomberg.com/unternehmen/news/goldbeck-steigert-gesamtleistung-und-baut-praesenz-in-europa-aus-rahmenbedingungen-herausfordernd-1" TargetMode="External"/><Relationship Id="rId27" Type="http://schemas.openxmlformats.org/officeDocument/2006/relationships/hyperlink" Target="https://www.googlecloudpresscorner.com/2025-11-11-Google-Announces-EUR5-5-Billion-Investment-in-Germany%2C-including-AI-Infrastructure%2C-through-2029" TargetMode="External"/><Relationship Id="rId30" Type="http://schemas.openxmlformats.org/officeDocument/2006/relationships/hyperlink" Target="https://www.heidelbergmaterials.de/de/zement/zementwerke/geseke/gezero-projekt" TargetMode="External"/><Relationship Id="rId8" Type="http://schemas.openxmlformats.org/officeDocument/2006/relationships/hyperlink" Target="https://www.siemens-energy.com/de/de/home/pressemitteilungen/siemens-energy-erhaelt-foerderung-fuer-projekt-zur-co2-freien-erzeugung-von-prozesswaerme.html" TargetMode="Externa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https://new.diehl.com/metall/de/info-center/presse/grossinvestition-ezee-factory-am-standort-roethenbach-naechste-meilensteine-fuer-die-produktion-der-zukunft-erreicht" TargetMode="External"/><Relationship Id="rId13" Type="http://schemas.openxmlformats.org/officeDocument/2006/relationships/hyperlink" Target="https://gf.com/de/news-and-events/news/globalfoundries-plans-billion-euro-investment-to-expand-chip-manufacturing-in-germany/" TargetMode="External"/><Relationship Id="rId3" Type="http://schemas.openxmlformats.org/officeDocument/2006/relationships/hyperlink" Target="https://www.rwe.com/presse/rwe-ag/2025-11-26-rwe-und-apollo-schliessen-transaktion-erfolgreich-ab/" TargetMode="External"/><Relationship Id="rId7" Type="http://schemas.openxmlformats.org/officeDocument/2006/relationships/hyperlink" Target="https://www.lippetal.de/rathaus-politik/verwaltung-politik/pressemitteilungen/pressemeldung-detail/industriegebiet-westfalen-gmbh" TargetMode="External"/><Relationship Id="rId12" Type="http://schemas.openxmlformats.org/officeDocument/2006/relationships/hyperlink" Target="https://www.sec.gov/Archives/edgar/data/1333141/000110465926019005/fms-20251231x20f.htm" TargetMode="External"/><Relationship Id="rId2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1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6" Type="http://schemas.openxmlformats.org/officeDocument/2006/relationships/hyperlink" Target="https://www.beiersdorf.de/presse/presse-informationen/local/de/press-releases/2026/06/24-gruenes-licht-fuer-das-geplante-stadtquartier-in-eimsbuettel" TargetMode="External"/><Relationship Id="rId11" Type="http://schemas.openxmlformats.org/officeDocument/2006/relationships/hyperlink" Target="https://elementsgreen.com/news/elements-green-sets-out-battery-storage-plans-for-germany/" TargetMode="External"/><Relationship Id="rId5" Type="http://schemas.openxmlformats.org/officeDocument/2006/relationships/hyperlink" Target="https://www.aroundtown.de/aroundtown.de/Data_Objects/Downloads/Financial_Reports/Q1_2026_Financials/AT_Q1_2026.pdf" TargetMode="External"/><Relationship Id="rId10" Type="http://schemas.openxmlformats.org/officeDocument/2006/relationships/hyperlink" Target="https://www.cocacolaep.com/de/stories/vertrauen-standortfaktor/" TargetMode="External"/><Relationship Id="rId4" Type="http://schemas.openxmlformats.org/officeDocument/2006/relationships/hyperlink" Target="https://www.apollo.com/insights-news/pressreleases/2026/09/apollo-funds-complete-3-billion-capital-solution-for-bayer-33" TargetMode="External"/><Relationship Id="rId9" Type="http://schemas.openxmlformats.org/officeDocument/2006/relationships/hyperlink" Target="https://www.celonis.com/de/news/press/celonis-expands-its-commitment-to-the-public-sector" TargetMode="External"/><Relationship Id="rId14" Type="http://schemas.openxmlformats.org/officeDocument/2006/relationships/hyperlink" Target="https://www.googlecloudpresscorner.com/2025-11-11-Google-Announces-EUR5-5-Billion-Investment-in-Germany%2C-including-AI-Infrastructure%2C-through-2029" TargetMode="External"/></Relationships>
</file>

<file path=xl/worksheets/_rels/sheet4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pluss.com/de-de/newsroom/presseinformationen/ks-stellt-werk-werra-fuer-die-zukunft-auf/" TargetMode="External"/><Relationship Id="rId18" Type="http://schemas.openxmlformats.org/officeDocument/2006/relationships/hyperlink" Target="https://www.marvelfusion.com/newsroom" TargetMode="External"/><Relationship Id="rId26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39" Type="http://schemas.openxmlformats.org/officeDocument/2006/relationships/hyperlink" Target="https://www.telekom.com/de/newsroom/aktuelles/medieninformationen/2025/11/fuer-ein-souveraenes-deutschland" TargetMode="External"/><Relationship Id="rId21" Type="http://schemas.openxmlformats.org/officeDocument/2006/relationships/hyperlink" Target="https://event.media.mercedes-benz.com/article/bebac2af-acdc-465a-9538-adb0bf3d8ccf" TargetMode="External"/><Relationship Id="rId34" Type="http://schemas.openxmlformats.org/officeDocument/2006/relationships/hyperlink" Target="https://www.nextwind.de/news/rekordfinanzierung-fuer-nextwind" TargetMode="External"/><Relationship Id="rId7" Type="http://schemas.openxmlformats.org/officeDocument/2006/relationships/hyperlink" Target="https://b304.de/fortschritte-bei-isar-aerospace/" TargetMode="External"/><Relationship Id="rId12" Type="http://schemas.openxmlformats.org/officeDocument/2006/relationships/hyperlink" Target="https://www.kpluss.com/de-de/newsroom/presseinformationen/ks-stellt-werk-werra-fuer-die-zukunft-auf/" TargetMode="External"/><Relationship Id="rId17" Type="http://schemas.openxmlformats.org/officeDocument/2006/relationships/hyperlink" Target="https://www.marvelfusion.com/newsroom" TargetMode="External"/><Relationship Id="rId25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33" Type="http://schemas.openxmlformats.org/officeDocument/2006/relationships/hyperlink" Target="https://neura-robotics.com/de/neura-robotics-uebernimmt-b-a-h-industrial-solutions-und-investiert-in-den-ausbau-des-standorts/" TargetMode="External"/><Relationship Id="rId38" Type="http://schemas.openxmlformats.org/officeDocument/2006/relationships/hyperlink" Target="https://www.telekom.com/de/newsroom/aktuelles/medieninformationen/2025/06/ki-turbo-fuer-gigafactories" TargetMode="External"/><Relationship Id="rId2" Type="http://schemas.openxmlformats.org/officeDocument/2006/relationships/hyperlink" Target="https://www.swr.de/swraktuell/baden-wuerttemberg/ulm/pistorius-besucht-hensoldt-100.html" TargetMode="External"/><Relationship Id="rId16" Type="http://schemas.openxmlformats.org/officeDocument/2006/relationships/hyperlink" Target="https://newsroom.knorr-bremse.com/knorr-bremse-baut-seinen-groessten-truck-standort-in-europa-aus/" TargetMode="External"/><Relationship Id="rId20" Type="http://schemas.openxmlformats.org/officeDocument/2006/relationships/hyperlink" Target="https://group.mercedes-benz.com/unternehmen/produktion/produktionsnetzwerk/produktionsstart-gla-rastatt.html" TargetMode="External"/><Relationship Id="rId29" Type="http://schemas.openxmlformats.org/officeDocument/2006/relationships/hyperlink" Target="https://www.munk-group.com/de/unternehmen/ueber-uns/geschichte" TargetMode="External"/><Relationship Id="rId1" Type="http://schemas.openxmlformats.org/officeDocument/2006/relationships/hyperlink" Target="https://www.hensoldt.net/news/hensoldt-optronics-builds-new-plant-in-oberkochen" TargetMode="External"/><Relationship Id="rId6" Type="http://schemas.openxmlformats.org/officeDocument/2006/relationships/hyperlink" Target="https://www.infineon.com/de/press-release/2026/ifxpr202607-117" TargetMode="External"/><Relationship Id="rId11" Type="http://schemas.openxmlformats.org/officeDocument/2006/relationships/hyperlink" Target="https://www.kpluss.com/de-de/ueber-ks/standorte/europa/werra/werra-2060/index.html" TargetMode="External"/><Relationship Id="rId24" Type="http://schemas.openxmlformats.org/officeDocument/2006/relationships/hyperlink" Target="https://www.investieren-in-sachsen-anhalt.de/presse/detail/rund-50-millionen-euro-investition-merz-erweitert-produktion-in-dessau" TargetMode="External"/><Relationship Id="rId32" Type="http://schemas.openxmlformats.org/officeDocument/2006/relationships/hyperlink" Target="https://www.diyonline.de/d/news/2025/07/30/free/munk-group-eroeffnet-neues-kundenzentrum.html" TargetMode="External"/><Relationship Id="rId37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40" Type="http://schemas.openxmlformats.org/officeDocument/2006/relationships/hyperlink" Target="https://www.otto.de/unternehmen/de/presse/otto-eroeffnet-neues-headquarter-in-hamburg" TargetMode="External"/><Relationship Id="rId5" Type="http://schemas.openxmlformats.org/officeDocument/2006/relationships/hyperlink" Target="https://www.infineon.com/de/press-release/2023/infxx202302-058" TargetMode="External"/><Relationship Id="rId15" Type="http://schemas.openxmlformats.org/officeDocument/2006/relationships/hyperlink" Target="https://www.kiongroup.com/de/Presse/Pressemitteilungen/Pressemitteilungen-Detail.html?id=2989090&amp;title=KION+er%C3%B6ffnet+hochautomatisiertes+Ersatzteil-Distributionszentrum+in+Kahl+am+Main&amp;type=corporate" TargetMode="External"/><Relationship Id="rId23" Type="http://schemas.openxmlformats.org/officeDocument/2006/relationships/hyperlink" Target="https://presse.investieren-in-sachsen-anhalt.de/posts/pressreleases/merz-eroffnet-neues-verpackungszentrum-in-des" TargetMode="External"/><Relationship Id="rId28" Type="http://schemas.openxmlformats.org/officeDocument/2006/relationships/hyperlink" Target="https://www.mtu.de/de/newsroom/presse/pressearchiv/presse-archiv-detail/modernste-turbinenscheibenfertigung-der-welt-mtu-aero-engines-eroeffnet-neue-produktionshalle-in-muenchen/" TargetMode="External"/><Relationship Id="rId36" Type="http://schemas.openxmlformats.org/officeDocument/2006/relationships/hyperlink" Target="https://www.nextwind.de/news/rekordfinanzierung-fuer-nextwind" TargetMode="External"/><Relationship Id="rId10" Type="http://schemas.openxmlformats.org/officeDocument/2006/relationships/hyperlink" Target="https://www.kpluss.com/de-de/newsroom/presseinformationen/ks-stellt-werk-werra-fuer-die-zukunft-auf/" TargetMode="External"/><Relationship Id="rId19" Type="http://schemas.openxmlformats.org/officeDocument/2006/relationships/hyperlink" Target="https://group.mercedes-benz.com/unternehmen/produktion/produktionsnetzwerk/produktionsstart-cla-rastatt.html" TargetMode="External"/><Relationship Id="rId31" Type="http://schemas.openxmlformats.org/officeDocument/2006/relationships/hyperlink" Target="https://www.munk-group.com/de/unternehmen/ueber-uns/geschichte" TargetMode="External"/><Relationship Id="rId4" Type="http://schemas.openxmlformats.org/officeDocument/2006/relationships/hyperlink" Target="https://www.herrenknecht.com/de/newsroom/" TargetMode="External"/><Relationship Id="rId9" Type="http://schemas.openxmlformats.org/officeDocument/2006/relationships/hyperlink" Target="https://isaraerospace.com/press/isar-aerospace-secures-eur-270m-to-provide-sovereign-space-capabilities-globally" TargetMode="External"/><Relationship Id="rId14" Type="http://schemas.openxmlformats.org/officeDocument/2006/relationships/hyperlink" Target="https://www.kpluss.com/de-de/newsroom/presseinformationen/ks-staerkt-salzsparte-mit-uebernahme-von-zwei-standorten-in-sachsen-anhalt-und-polen/" TargetMode="External"/><Relationship Id="rId22" Type="http://schemas.openxmlformats.org/officeDocument/2006/relationships/hyperlink" Target="https://www.investieren-in-sachsen-anhalt.de/presse/detail/rund-50-millionen-euro-investition-merz-erweitert-produktion-in-dessau" TargetMode="External"/><Relationship Id="rId27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30" Type="http://schemas.openxmlformats.org/officeDocument/2006/relationships/hyperlink" Target="https://allgemeinebauzeitung.de/abz/smunk-group-investiert-in-heimatstandort-neues-kundenzentrum-mit-gaesten-eroeffnet-62675" TargetMode="External"/><Relationship Id="rId35" Type="http://schemas.openxmlformats.org/officeDocument/2006/relationships/hyperlink" Target="https://www.nextwind.de/news/1-8-milliarden-euro-fuer-die-energiewende" TargetMode="External"/><Relationship Id="rId8" Type="http://schemas.openxmlformats.org/officeDocument/2006/relationships/hyperlink" Target="https://isaraerospace.com/press/isar-aerospace-secures-eur-270m-to-provide-sovereign-space-capabilities-globally" TargetMode="External"/><Relationship Id="rId3" Type="http://schemas.openxmlformats.org/officeDocument/2006/relationships/hyperlink" Target="https://www.schwarzwaelder-bote.de/lokales/lahr/zustimmung-von-bauausschuss-herrenknecht-darf-in-allmannsweier-ein-neues-logistikzentrum-bauen-78820836.html" TargetMode="External"/></Relationships>
</file>

<file path=xl/worksheets/_rels/sheet4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kr.com/de/de/press-release" TargetMode="External"/><Relationship Id="rId21" Type="http://schemas.openxmlformats.org/officeDocument/2006/relationships/hyperlink" Target="https://www.kfw.de/KfW-Konzern/Newsroom/" TargetMode="External"/><Relationship Id="rId34" Type="http://schemas.openxmlformats.org/officeDocument/2006/relationships/hyperlink" Target="https://www.marvelfusion.com/" TargetMode="External"/><Relationship Id="rId42" Type="http://schemas.openxmlformats.org/officeDocument/2006/relationships/hyperlink" Target="https://www.investieren-in-sachsen-anhalt.de/presse/detail/rund-50-millionen-euro-investition-merz-erweitert-produktion-in-dessau" TargetMode="External"/><Relationship Id="rId47" Type="http://schemas.openxmlformats.org/officeDocument/2006/relationships/hyperlink" Target="https://www.mtu.de/de/newsroom/presse/aktuelle-presseinformationen/press-release-detail/mtu-aero-engines-remains-on-track-with-growth-in-first-half-of-2026-and-raises-free-cash-flow-guidance-1-1/" TargetMode="External"/><Relationship Id="rId50" Type="http://schemas.openxmlformats.org/officeDocument/2006/relationships/hyperlink" Target="https://www.munichre.com/en/company/investors/reports-and-presentations.html" TargetMode="External"/><Relationship Id="rId55" Type="http://schemas.openxmlformats.org/officeDocument/2006/relationships/hyperlink" Target="https://neura-robotics.com/record-series-c/" TargetMode="External"/><Relationship Id="rId63" Type="http://schemas.openxmlformats.org/officeDocument/2006/relationships/hyperlink" Target="https://investor.nvidia.com/financial-info/annual-reports-and-proxies/default.aspx" TargetMode="External"/><Relationship Id="rId68" Type="http://schemas.openxmlformats.org/officeDocument/2006/relationships/hyperlink" Target="https://www.otto.de/unternehmen/de/presse/otto-eroeffnet-neues-headquarter-in-hamburg" TargetMode="External"/><Relationship Id="rId7" Type="http://schemas.openxmlformats.org/officeDocument/2006/relationships/hyperlink" Target="https://isquaredcapital.com/" TargetMode="External"/><Relationship Id="rId2" Type="http://schemas.openxmlformats.org/officeDocument/2006/relationships/hyperlink" Target="https://investors.hensoldt.net/news/hensoldt-doubles-order-intake-in-the-first-half-of-2026-revenue-and-earnings-rise/d0140adc-3137-47d7-8f70-fbf0acbf0597" TargetMode="External"/><Relationship Id="rId16" Type="http://schemas.openxmlformats.org/officeDocument/2006/relationships/hyperlink" Target="https://b304.de/fortschritte-bei-isar-aerospace/" TargetMode="External"/><Relationship Id="rId29" Type="http://schemas.openxmlformats.org/officeDocument/2006/relationships/hyperlink" Target="https://newsroom.knorr-bremse.com/knorr-bremse-baut-seinen-groessten-truck-standort-in-europa-aus/" TargetMode="External"/><Relationship Id="rId11" Type="http://schemas.openxmlformats.org/officeDocument/2006/relationships/hyperlink" Target="https://www.infineon.com/de/press-release/2023/infxx202302-058" TargetMode="External"/><Relationship Id="rId24" Type="http://schemas.openxmlformats.org/officeDocument/2006/relationships/hyperlink" Target="https://www.kiongroup.com/de/Presse/Pressemitteilungen/Pressemitteilungen-Detail.html?id=2989090&amp;title=KION+er%C3%B6ffnet+hochautomatisiertes+Ersatzteil-Distributionszentrum+in+Kahl+am+Main&amp;type=corporate" TargetMode="External"/><Relationship Id="rId32" Type="http://schemas.openxmlformats.org/officeDocument/2006/relationships/hyperlink" Target="https://leica-camera.com/de-DE/presse/leica-camera-gruppe-mit-robuster-geschaeftsentwicklung-im-geschaeftsjahr-20252026" TargetMode="External"/><Relationship Id="rId37" Type="http://schemas.openxmlformats.org/officeDocument/2006/relationships/hyperlink" Target="https://financialfilings.com/filings/mercedes-benz-ag/annual-report/2026/33033271/" TargetMode="External"/><Relationship Id="rId40" Type="http://schemas.openxmlformats.org/officeDocument/2006/relationships/hyperlink" Target="https://www.merz.com/" TargetMode="External"/><Relationship Id="rId45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53" Type="http://schemas.openxmlformats.org/officeDocument/2006/relationships/hyperlink" Target="https://www.munk-group.com/de/unternehmen/ueber-uns/geschichte" TargetMode="External"/><Relationship Id="rId58" Type="http://schemas.openxmlformats.org/officeDocument/2006/relationships/hyperlink" Target="https://www.nextwind.de/news/1-8-milliarden-euro-fuer-die-energiewende" TargetMode="External"/><Relationship Id="rId66" Type="http://schemas.openxmlformats.org/officeDocument/2006/relationships/hyperlink" Target="https://www.ottogroup.com/medien/dynamic/docs/de/bpk/2026/gb_2025_26_gesamt_de.pdf" TargetMode="External"/><Relationship Id="rId5" Type="http://schemas.openxmlformats.org/officeDocument/2006/relationships/hyperlink" Target="https://www.herrenknecht.com/de/newsroom/" TargetMode="External"/><Relationship Id="rId61" Type="http://schemas.openxmlformats.org/officeDocument/2006/relationships/hyperlink" Target="https://www.nttdata.com/global/en/investors" TargetMode="External"/><Relationship Id="rId19" Type="http://schemas.openxmlformats.org/officeDocument/2006/relationships/hyperlink" Target="https://www.kpluss.com/de-de/newsroom/presseinformationen/ks-stellt-werk-werra-fuer-die-zukunft-auf/" TargetMode="External"/><Relationship Id="rId14" Type="http://schemas.openxmlformats.org/officeDocument/2006/relationships/hyperlink" Target="https://isaraerospace.com/press/isar-aerospace-secures-eur-270m-to-provide-sovereign-space-capabilities-globally" TargetMode="External"/><Relationship Id="rId22" Type="http://schemas.openxmlformats.org/officeDocument/2006/relationships/hyperlink" Target="https://reports.kiongroup.com/2025/ar/management-report/report-on-the-economic-position/financial-position-and-financial-performance/financial-position.html" TargetMode="External"/><Relationship Id="rId27" Type="http://schemas.openxmlformats.org/officeDocument/2006/relationships/hyperlink" Target="https://newsroom.knorr-bremse.com/en/knorr-bremse-on-course-for-success-with-higher-profit-and-profitability/" TargetMode="External"/><Relationship Id="rId30" Type="http://schemas.openxmlformats.org/officeDocument/2006/relationships/hyperlink" Target="https://lanxess.com/-/media/project/lanxess/corporate-internet/investors/reporting/2025/q4/2025-ar-lxs-web.pdf" TargetMode="External"/><Relationship Id="rId35" Type="http://schemas.openxmlformats.org/officeDocument/2006/relationships/hyperlink" Target="https://www.marvelfusion.com/newsroom/german-federal-government-backs-laser-fusion" TargetMode="External"/><Relationship Id="rId43" Type="http://schemas.openxmlformats.org/officeDocument/2006/relationships/hyperlink" Target="https://news.microsoft.com/de-de/fit-fuer-das-ki-zeitalter-microsoft-investiert-32-milliarden-euro-um-ki-infrastruktur-und-cloud-kapazitaeten-in-deutschland-mehr-als-zu-verdoppeln-sowie-fachkraefte-zu-qualifizieren/" TargetMode="External"/><Relationship Id="rId48" Type="http://schemas.openxmlformats.org/officeDocument/2006/relationships/hyperlink" Target="https://www.mtu.de/de/newsroom/presse/pressearchiv/presse-archiv-detail/modernste-turbinenscheibenfertigung-der-welt-mtu-aero-engines-eroeffnet-neue-produktionshalle-in-muenchen/" TargetMode="External"/><Relationship Id="rId56" Type="http://schemas.openxmlformats.org/officeDocument/2006/relationships/hyperlink" Target="https://neura-robotics.com/de/neura-robotics-uebernimmt-b-a-h-industrial-solutions-und-investiert-in-den-ausbau-des-standorts/" TargetMode="External"/><Relationship Id="rId64" Type="http://schemas.openxmlformats.org/officeDocument/2006/relationships/hyperlink" Target="https://investor.nvidia.com/financial-info/quarterly-results/default.aspx" TargetMode="External"/><Relationship Id="rId8" Type="http://schemas.openxmlformats.org/officeDocument/2006/relationships/hyperlink" Target="https://isquaredcapital.com/investments/" TargetMode="External"/><Relationship Id="rId51" Type="http://schemas.openxmlformats.org/officeDocument/2006/relationships/hyperlink" Target="https://www.munk-group.com/de/unternehmen/ueber-uns/geschichte" TargetMode="External"/><Relationship Id="rId3" Type="http://schemas.openxmlformats.org/officeDocument/2006/relationships/hyperlink" Target="https://www.hensoldt.net/news/hensoldt-optronics-builds-new-plant-in-oberkochen" TargetMode="External"/><Relationship Id="rId12" Type="http://schemas.openxmlformats.org/officeDocument/2006/relationships/hyperlink" Target="https://innoenergy.com/" TargetMode="External"/><Relationship Id="rId17" Type="http://schemas.openxmlformats.org/officeDocument/2006/relationships/hyperlink" Target="https://financialfilings.com/filings/ks-ag/annual-report-esef/2026/69032734/" TargetMode="External"/><Relationship Id="rId25" Type="http://schemas.openxmlformats.org/officeDocument/2006/relationships/hyperlink" Target="https://www.kkr.com/" TargetMode="External"/><Relationship Id="rId33" Type="http://schemas.openxmlformats.org/officeDocument/2006/relationships/hyperlink" Target="https://leica-camera.com/de-DE/presse" TargetMode="External"/><Relationship Id="rId38" Type="http://schemas.openxmlformats.org/officeDocument/2006/relationships/hyperlink" Target="https://financialfilings.com/filings/mercedes-benz-ag/interim-quarterly-report/2026/57600512/" TargetMode="External"/><Relationship Id="rId46" Type="http://schemas.openxmlformats.org/officeDocument/2006/relationships/hyperlink" Target="https://www.mtu.de/de/newsroom/presse/aktuelle-presseinformationen/" TargetMode="External"/><Relationship Id="rId59" Type="http://schemas.openxmlformats.org/officeDocument/2006/relationships/hyperlink" Target="https://www.nextwind.de/news/rekordfinanzierung-fuer-nextwind" TargetMode="External"/><Relationship Id="rId67" Type="http://schemas.openxmlformats.org/officeDocument/2006/relationships/hyperlink" Target="https://www.ottogroup.com/de/ueber-uns/kennzahlen.php" TargetMode="External"/><Relationship Id="rId20" Type="http://schemas.openxmlformats.org/officeDocument/2006/relationships/hyperlink" Target="https://www.kfw.de/KfW-Konzern/Investor-Relations/" TargetMode="External"/><Relationship Id="rId41" Type="http://schemas.openxmlformats.org/officeDocument/2006/relationships/hyperlink" Target="https://www.merz.com/" TargetMode="External"/><Relationship Id="rId54" Type="http://schemas.openxmlformats.org/officeDocument/2006/relationships/hyperlink" Target="https://neura-robotics.com/" TargetMode="External"/><Relationship Id="rId62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1" Type="http://schemas.openxmlformats.org/officeDocument/2006/relationships/hyperlink" Target="https://investors.hensoldt.net/news/financial-year-2025-hensoldt-achieves-record-order-intake-and-confirms-structural-growth-path/7f15c9a0-04e9-4f26-91d4-fcdf9af6db2d" TargetMode="External"/><Relationship Id="rId6" Type="http://schemas.openxmlformats.org/officeDocument/2006/relationships/hyperlink" Target="https://www.schwarzwaelder-bote.de/lokales/lahr/zustimmung-von-bauausschuss-herrenknecht-darf-in-allmannsweier-ein-neues-logistikzentrum-bauen-78820836.html" TargetMode="External"/><Relationship Id="rId15" Type="http://schemas.openxmlformats.org/officeDocument/2006/relationships/hyperlink" Target="https://isaraerospace.com/news-press-releases" TargetMode="External"/><Relationship Id="rId23" Type="http://schemas.openxmlformats.org/officeDocument/2006/relationships/hyperlink" Target="https://reports.kiongroup.com/2026/ir/2/highlights/key-figures.html" TargetMode="External"/><Relationship Id="rId28" Type="http://schemas.openxmlformats.org/officeDocument/2006/relationships/hyperlink" Target="https://newsroom.knorr-bremse.com/en/knorr-bremse-delivers-strong-second-quarter-results-and-launches-growth-beyond-strategy" TargetMode="External"/><Relationship Id="rId36" Type="http://schemas.openxmlformats.org/officeDocument/2006/relationships/hyperlink" Target="https://www.marvelfusion.com/newsroom" TargetMode="External"/><Relationship Id="rId49" Type="http://schemas.openxmlformats.org/officeDocument/2006/relationships/hyperlink" Target="https://www.munichre.com/en/company/investors/reports-and-presentations.html" TargetMode="External"/><Relationship Id="rId57" Type="http://schemas.openxmlformats.org/officeDocument/2006/relationships/hyperlink" Target="https://www.nextwind.de/news/rekordfinanzierung-fuer-nextwind" TargetMode="External"/><Relationship Id="rId10" Type="http://schemas.openxmlformats.org/officeDocument/2006/relationships/hyperlink" Target="https://www.infineon.com/about/press/press-releases" TargetMode="External"/><Relationship Id="rId31" Type="http://schemas.openxmlformats.org/officeDocument/2006/relationships/hyperlink" Target="https://lanxess.com/en/investors/reporting" TargetMode="External"/><Relationship Id="rId44" Type="http://schemas.openxmlformats.org/officeDocument/2006/relationships/hyperlink" Target="https://news.microsoft.com/de-de/" TargetMode="External"/><Relationship Id="rId52" Type="http://schemas.openxmlformats.org/officeDocument/2006/relationships/hyperlink" Target="https://www.munk-group.com/de/unternehmen/ueber-uns/geschichte" TargetMode="External"/><Relationship Id="rId60" Type="http://schemas.openxmlformats.org/officeDocument/2006/relationships/hyperlink" Target="https://www.nttdata.com/global/en/investors" TargetMode="External"/><Relationship Id="rId65" Type="http://schemas.openxmlformats.org/officeDocument/2006/relationships/hyperlink" Target="https://www.telekom.com/de/newsroom/aktuelles/medieninformationen/2025/06/ki-turbo-fuer-gigafactories" TargetMode="External"/><Relationship Id="rId4" Type="http://schemas.openxmlformats.org/officeDocument/2006/relationships/hyperlink" Target="https://www.herrenknecht.com/de/unternehmen/" TargetMode="External"/><Relationship Id="rId9" Type="http://schemas.openxmlformats.org/officeDocument/2006/relationships/hyperlink" Target="https://www.infineon.com/assets/row/public/documents/corporate/investors/annual-reports/2025/2025-annual-report-v01-00-en.pdf" TargetMode="External"/><Relationship Id="rId13" Type="http://schemas.openxmlformats.org/officeDocument/2006/relationships/hyperlink" Target="https://innoenergy.com/" TargetMode="External"/><Relationship Id="rId18" Type="http://schemas.openxmlformats.org/officeDocument/2006/relationships/hyperlink" Target="https://www.kpluss.com/de-de/investor-relations/" TargetMode="External"/><Relationship Id="rId39" Type="http://schemas.openxmlformats.org/officeDocument/2006/relationships/hyperlink" Target="https://group.mercedes-benz.com/unternehmen/produktion/produktionsnetzwerk/produktionsstart-cla-rastatt.html" TargetMode="External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hyperlink" Target="https://new.diehl.com/metall/de/info-center/presse/grossinvestition-ezee-factory-am-standort-roethenbach-naechste-meilensteine-fuer-die-produktion-der-zukunft-erreicht" TargetMode="External"/><Relationship Id="rId13" Type="http://schemas.openxmlformats.org/officeDocument/2006/relationships/hyperlink" Target="https://gf.com/de/news-and-events/news/globalfoundries-plans-billion-euro-investment-to-expand-chip-manufacturing-in-germany/" TargetMode="External"/><Relationship Id="rId18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3" Type="http://schemas.openxmlformats.org/officeDocument/2006/relationships/hyperlink" Target="https://www.rwe.com/presse/rwe-ag/2025-11-26-rwe-und-apollo-schliessen-transaktion-erfolgreich-ab/" TargetMode="External"/><Relationship Id="rId7" Type="http://schemas.openxmlformats.org/officeDocument/2006/relationships/hyperlink" Target="https://www.lippetal.de/rathaus-politik/verwaltung-politik/pressemitteilungen/pressemeldung-detail/industriegebiet-westfalen-gmbh" TargetMode="External"/><Relationship Id="rId12" Type="http://schemas.openxmlformats.org/officeDocument/2006/relationships/hyperlink" Target="https://www.sec.gov/Archives/edgar/data/1333141/000110465926019005/fms-20251231x20f.htm" TargetMode="External"/><Relationship Id="rId17" Type="http://schemas.openxmlformats.org/officeDocument/2006/relationships/hyperlink" Target="https://presse.investieren-in-sachsen-anhalt.de/posts/pressreleases/merz-eroffnet-neues-verpackungszentrum-in-des" TargetMode="External"/><Relationship Id="rId2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16" Type="http://schemas.openxmlformats.org/officeDocument/2006/relationships/hyperlink" Target="https://group.mercedes-benz.com/unternehmen/produktion/produktionsnetzwerk/produktionsstart-gla-rastatt.html" TargetMode="External"/><Relationship Id="rId1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6" Type="http://schemas.openxmlformats.org/officeDocument/2006/relationships/hyperlink" Target="https://www.beiersdorf.de/presse/presse-informationen/local/de/press-releases/2026/06/24-gruenes-licht-fuer-das-geplante-stadtquartier-in-eimsbuettel" TargetMode="External"/><Relationship Id="rId11" Type="http://schemas.openxmlformats.org/officeDocument/2006/relationships/hyperlink" Target="https://elementsgreen.com/news/elements-green-sets-out-battery-storage-plans-for-germany/" TargetMode="External"/><Relationship Id="rId5" Type="http://schemas.openxmlformats.org/officeDocument/2006/relationships/hyperlink" Target="https://www.aroundtown.de/aroundtown.de/Data_Objects/Downloads/Financial_Reports/Q1_2026_Financials/AT_Q1_2026.pdf" TargetMode="External"/><Relationship Id="rId15" Type="http://schemas.openxmlformats.org/officeDocument/2006/relationships/hyperlink" Target="https://www.schwarzwaelder-bote.de/lokales/lahr/zustimmung-von-bauausschuss-herrenknecht-darf-in-allmannsweier-ein-neues-logistikzentrum-bauen-78820836.html" TargetMode="External"/><Relationship Id="rId10" Type="http://schemas.openxmlformats.org/officeDocument/2006/relationships/hyperlink" Target="https://www.cocacolaep.com/de/stories/vertrauen-standortfaktor/" TargetMode="External"/><Relationship Id="rId19" Type="http://schemas.openxmlformats.org/officeDocument/2006/relationships/hyperlink" Target="https://www.telekom.com/de/newsroom/aktuelles/medieninformationen/2025/06/ki-turbo-fuer-gigafactories" TargetMode="External"/><Relationship Id="rId4" Type="http://schemas.openxmlformats.org/officeDocument/2006/relationships/hyperlink" Target="https://www.apollo.com/insights-news/pressreleases/2026/09/apollo-funds-complete-3-billion-capital-solution-for-bayer-33" TargetMode="External"/><Relationship Id="rId9" Type="http://schemas.openxmlformats.org/officeDocument/2006/relationships/hyperlink" Target="https://www.celonis.com/de/news/press/celonis-expands-its-commitment-to-the-public-sector" TargetMode="External"/><Relationship Id="rId14" Type="http://schemas.openxmlformats.org/officeDocument/2006/relationships/hyperlink" Target="https://www.googlecloudpresscorner.com/2025-11-11-Google-Announces-EUR5-5-Billion-Investment-in-Germany%2C-including-AI-Infrastructure%2C-through-2029" TargetMode="External"/></Relationships>
</file>

<file path=xl/worksheets/_rels/sheet5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oche.de/presse/medien-highlights/jahresergebnisse-2024" TargetMode="External"/><Relationship Id="rId18" Type="http://schemas.openxmlformats.org/officeDocument/2006/relationships/hyperlink" Target="https://www.rwe.com/investor-relations/finanzkalender-und-veroeffentlichungen/news-und-ad-hoc-mitteilungen/news/news-2025-07-28/" TargetMode="External"/><Relationship Id="rId26" Type="http://schemas.openxmlformats.org/officeDocument/2006/relationships/hyperlink" Target="https://press.siemens.com/global/de/pressemitteilung/siemens-errichtet-digitale-zukunftsfabrik-amberg" TargetMode="External"/><Relationship Id="rId3" Type="http://schemas.openxmlformats.org/officeDocument/2006/relationships/hyperlink" Target="https://www.renk.com/de/newsroom/news/press-releases/2026/renk-steigert-lieferfaehigkeit-mit-deutlichem-kapazitaetsausbau-am-standort-rheine" TargetMode="External"/><Relationship Id="rId21" Type="http://schemas.openxmlformats.org/officeDocument/2006/relationships/hyperlink" Target="https://www.samsongroup.com/de/aktuelles/presse/presse-informationen/presseinformationen-detail/news/mainchange/spatenstich-fuer-die-neue-samson-fabrik-in-offenbach/" TargetMode="External"/><Relationship Id="rId34" Type="http://schemas.openxmlformats.org/officeDocument/2006/relationships/hyperlink" Target="https://www.siemens-healthineers.com/deu/press/releases/kemnathinvest" TargetMode="External"/><Relationship Id="rId7" Type="http://schemas.openxmlformats.org/officeDocument/2006/relationships/hyperlink" Target="https://www.rheinmetall.com/de/media/news-watch/news/2024/02/2024-02-12-rheinmetall-baut-neue-munitionsfabrik-in-unterluess-spatenstich-mit-bundeskanzler-scholz?filter=%7B%7D&amp;page=1%3Foref%3Dd_brief_nl&amp;term=Techniker" TargetMode="External"/><Relationship Id="rId12" Type="http://schemas.openxmlformats.org/officeDocument/2006/relationships/hyperlink" Target="https://www.roche.de/unternehmen/wer-wir-sind/unsere-investitionen/investitionen-in-deutschland" TargetMode="External"/><Relationship Id="rId17" Type="http://schemas.openxmlformats.org/officeDocument/2006/relationships/hyperlink" Target="https://www.rwe.com/investor-relations/finanzkalender-und-veroeffentlichungen/news-und-ad-hoc-mitteilungen/news/news-2024-05-27/" TargetMode="External"/><Relationship Id="rId25" Type="http://schemas.openxmlformats.org/officeDocument/2006/relationships/hyperlink" Target="https://www.stahl-holding-saar.de/shs/de/presse/pressemitteilungen/naechster-meilenstein-auf-dem-weg-zur-klimaneutralen-stahlproduktion-1-7-milliarden-euro-finanzierung-fuer-power4steel-erfolgreich-abgeschlossen-118229.shtml" TargetMode="External"/><Relationship Id="rId33" Type="http://schemas.openxmlformats.org/officeDocument/2006/relationships/hyperlink" Target="https://www.siemens-healthineers.com/deu/press/releases/richtfest2021" TargetMode="External"/><Relationship Id="rId2" Type="http://schemas.openxmlformats.org/officeDocument/2006/relationships/hyperlink" Target="https://www.proximafusion.com/press-news/proxima-fusion-raises-eu411-million-to-build-europes-commercial-fusion-champion" TargetMode="External"/><Relationship Id="rId16" Type="http://schemas.openxmlformats.org/officeDocument/2006/relationships/hyperlink" Target="https://rocktechlithium.com/?geo_file_download=2024%2F04%2F2022-11-25-Rock-Tech-MDA-Q3-2022.pdf" TargetMode="External"/><Relationship Id="rId20" Type="http://schemas.openxmlformats.org/officeDocument/2006/relationships/hyperlink" Target="https://www.offenbach.de/buerger_innen/bauen-wohnen/stadtentwicklung/innovationscampus/meldungen/samson-ag-stellt-bauantrag-31.03.2023.php?loc=en" TargetMode="External"/><Relationship Id="rId29" Type="http://schemas.openxmlformats.org/officeDocument/2006/relationships/hyperlink" Target="https://www.siemens-energy.com/de/de/home/press-releases/siemens-energy-invests--220-million.html" TargetMode="External"/><Relationship Id="rId1" Type="http://schemas.openxmlformats.org/officeDocument/2006/relationships/hyperlink" Target="https://press.pirelli.com/pirelli-pyrum-synthos-and-basf-partner-to-transform-endoflife-and-scrap-tyres-into-recycled-materials-for-new-products/" TargetMode="External"/><Relationship Id="rId6" Type="http://schemas.openxmlformats.org/officeDocument/2006/relationships/hyperlink" Target="https://www.rewe-group.com/de/presse-und-medien/newsroom/pressemitteilungen/rewe-group-investiert-600-millionen-euro-in-neues-logistikzentrum/" TargetMode="External"/><Relationship Id="rId11" Type="http://schemas.openxmlformats.org/officeDocument/2006/relationships/hyperlink" Target="https://www.roche.de/presse/news/meilenstein-fuer-roche-einzug-in-das-neue-diagnostik-innovationszentrum-hat-begonnen" TargetMode="External"/><Relationship Id="rId24" Type="http://schemas.openxmlformats.org/officeDocument/2006/relationships/hyperlink" Target="https://www.stahl-holding-saar.de/shs/de/presse/pressemitteilungen/rekordergebnis-die-dillinger-gruppe-und-saarstahl-gruppe-schaffen-die-wirtschaftliche-basis-der-transformation-107053.shtml" TargetMode="External"/><Relationship Id="rId32" Type="http://schemas.openxmlformats.org/officeDocument/2006/relationships/hyperlink" Target="https://www.siemens-healthineers.com/press/releases/sensorfab" TargetMode="External"/><Relationship Id="rId5" Type="http://schemas.openxmlformats.org/officeDocument/2006/relationships/hyperlink" Target="https://www.rewe-group.com/de/presse-und-medien/newsroom/pressemitteilungen/rewe-staerkt-logistik-mit-investitionen-von-250-millionen-euro-in-magdeburg/" TargetMode="External"/><Relationship Id="rId15" Type="http://schemas.openxmlformats.org/officeDocument/2006/relationships/hyperlink" Target="https://rocktechlithium.com/en/rock-tech-announces-estimated-e50-million-reduction-in-capital-expenditures-for-guben-lithium-converter/" TargetMode="External"/><Relationship Id="rId23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28" Type="http://schemas.openxmlformats.org/officeDocument/2006/relationships/hyperlink" Target="https://www.siemens-energy.com/de/de/home/press-releases/siemens-energy-invests--220-million.html" TargetMode="External"/><Relationship Id="rId36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10" Type="http://schemas.openxmlformats.org/officeDocument/2006/relationships/hyperlink" Target="https://www.roche.de/presse/news/fortschritt-beim-neubau-roche-feiert-richtfest-fuer-sein-neues-diagnostik-produktionszentrum-in-penzberg" TargetMode="External"/><Relationship Id="rId19" Type="http://schemas.openxmlformats.org/officeDocument/2006/relationships/hyperlink" Target="https://www.rwe.com/en/investor-relations/financial-calendar-and-publications/news-and-ad-hoc-announcements/news/news-2025-06-04/" TargetMode="External"/><Relationship Id="rId31" Type="http://schemas.openxmlformats.org/officeDocument/2006/relationships/hyperlink" Target="https://www.siemens-healthineers.com/deu/press/releases/fab" TargetMode="External"/><Relationship Id="rId4" Type="http://schemas.openxmlformats.org/officeDocument/2006/relationships/hyperlink" Target="https://www.renk.com/de/newsroom/news/press-releases/2026/renk-group-engagiert-sich-fuer-eine-sichere-zukunft-und-einen-starken-wirtschaftsstandort-deutschland" TargetMode="External"/><Relationship Id="rId9" Type="http://schemas.openxmlformats.org/officeDocument/2006/relationships/hyperlink" Target="https://www.roche.de/presse/medien-highlights/jahresergebnisse-2024" TargetMode="External"/><Relationship Id="rId14" Type="http://schemas.openxmlformats.org/officeDocument/2006/relationships/hyperlink" Target="https://www.roche.de/unternehmen/wer-wir-sind/unsere-investitionen/investitionen-in-deutschland" TargetMode="External"/><Relationship Id="rId22" Type="http://schemas.openxmlformats.org/officeDocument/2006/relationships/hyperlink" Target="https://www.schaeffler.com/de/medien/pressemitteilungen/pressemitteilung-details.jsp?id=88056960" TargetMode="External"/><Relationship Id="rId27" Type="http://schemas.openxmlformats.org/officeDocument/2006/relationships/hyperlink" Target="https://press.siemens.com/global/de/pressemitteilung/siemens-investiert-300-millionen-euro-deutschland-und-schafft-700-arbeitsplaetze" TargetMode="External"/><Relationship Id="rId30" Type="http://schemas.openxmlformats.org/officeDocument/2006/relationships/hyperlink" Target="https://www.siemens-healthineers.com/deu/press/releases/kemnath" TargetMode="External"/><Relationship Id="rId35" Type="http://schemas.openxmlformats.org/officeDocument/2006/relationships/hyperlink" Target="https://financialfilings.com/filings/sixt-se/interim-quarterly-report/2026/55963798/" TargetMode="External"/><Relationship Id="rId8" Type="http://schemas.openxmlformats.org/officeDocument/2006/relationships/hyperlink" Target="https://www.rheinmetall.com/de/media/news-watch/news/2025/09/2025-09-05-werkseroeffnung-in-unterluess" TargetMode="External"/></Relationships>
</file>

<file path=xl/worksheets/_rels/sheet51.xml.rels><?xml version="1.0" encoding="UTF-8" standalone="yes"?>
<Relationships xmlns="http://schemas.openxmlformats.org/package/2006/relationships"><Relationship Id="rId26" Type="http://schemas.openxmlformats.org/officeDocument/2006/relationships/hyperlink" Target="https://ir.renk.com/news-releases/news-release-details/h1-2026-record-order-intake-renk-above-average-increase-adjusted" TargetMode="External"/><Relationship Id="rId21" Type="http://schemas.openxmlformats.org/officeDocument/2006/relationships/hyperlink" Target="https://www.proximafusion.com/press-news/proxima-fusion-raises-eu411-million-to-build-europes-commercial-fusion-champion" TargetMode="External"/><Relationship Id="rId42" Type="http://schemas.openxmlformats.org/officeDocument/2006/relationships/hyperlink" Target="https://www.rwe.com/investor-relations/finanzkalender-und-veroeffentlichungen/news-und-ad-hoc-mitteilungen/news/news-2024-05-27/" TargetMode="External"/><Relationship Id="rId47" Type="http://schemas.openxmlformats.org/officeDocument/2006/relationships/hyperlink" Target="https://www.sap.com/integrated-reports/2025/de.html" TargetMode="External"/><Relationship Id="rId63" Type="http://schemas.openxmlformats.org/officeDocument/2006/relationships/hyperlink" Target="https://press.siemens.com/global/de/pressemitteilung/siemens-errichtet-digitale-zukunftsfabrik-amberg" TargetMode="External"/><Relationship Id="rId68" Type="http://schemas.openxmlformats.org/officeDocument/2006/relationships/hyperlink" Target="https://www.siemens-healthineers.com/deu/press/releases/2026q3" TargetMode="External"/><Relationship Id="rId2" Type="http://schemas.openxmlformats.org/officeDocument/2006/relationships/hyperlink" Target="https://www.parloa.com/de/presse/" TargetMode="External"/><Relationship Id="rId16" Type="http://schemas.openxmlformats.org/officeDocument/2006/relationships/hyperlink" Target="https://corporate.pirelli.com/corporate/en-ww/investors/financial-publications/financial-reports" TargetMode="External"/><Relationship Id="rId29" Type="http://schemas.openxmlformats.org/officeDocument/2006/relationships/hyperlink" Target="https://www.rewe-group.com/de/presse-und-medien/newsroom/" TargetMode="External"/><Relationship Id="rId11" Type="http://schemas.openxmlformats.org/officeDocument/2006/relationships/hyperlink" Target="https://www.permira.com/news/" TargetMode="External"/><Relationship Id="rId24" Type="http://schemas.openxmlformats.org/officeDocument/2006/relationships/hyperlink" Target="https://corporate.qiagen.com/English/newsroom/press-releases/press-release-details/2026/Qiagen-Announces-Form-20-F-Annual-Report-Filing-for-2025-Results/default.aspx" TargetMode="External"/><Relationship Id="rId32" Type="http://schemas.openxmlformats.org/officeDocument/2006/relationships/hyperlink" Target="https://ir.rheinmetall.com/de/finanzberichte" TargetMode="External"/><Relationship Id="rId37" Type="http://schemas.openxmlformats.org/officeDocument/2006/relationships/hyperlink" Target="https://www.rocktechlithium.com/news" TargetMode="External"/><Relationship Id="rId40" Type="http://schemas.openxmlformats.org/officeDocument/2006/relationships/hyperlink" Target="https://www.rwe.com/investor-relations/finanzberichte-praesentationen-videos/" TargetMode="External"/><Relationship Id="rId45" Type="http://schemas.openxmlformats.org/officeDocument/2006/relationships/hyperlink" Target="https://www.offenbach.de/buerger_innen/bauen-wohnen/stadtentwicklung/innovationscampus/meldungen/samson-ag-stellt-bauantrag-31.03.2023.php?loc=en" TargetMode="External"/><Relationship Id="rId53" Type="http://schemas.openxmlformats.org/officeDocument/2006/relationships/hyperlink" Target="https://www.schwenk.de/aktuelles/" TargetMode="External"/><Relationship Id="rId58" Type="http://schemas.openxmlformats.org/officeDocument/2006/relationships/hyperlink" Target="https://www.saarstahl.com/" TargetMode="External"/><Relationship Id="rId66" Type="http://schemas.openxmlformats.org/officeDocument/2006/relationships/hyperlink" Target="https://www.siemens-energy.com/de/de/home/press-releases/siemens-energy-invests--220-million.html" TargetMode="External"/><Relationship Id="rId74" Type="http://schemas.openxmlformats.org/officeDocument/2006/relationships/hyperlink" Target="https://www.stark-deutschland.de/" TargetMode="External"/><Relationship Id="rId5" Type="http://schemas.openxmlformats.org/officeDocument/2006/relationships/hyperlink" Target="https://www.partnersgroup.com/news-and-views/" TargetMode="External"/><Relationship Id="rId61" Type="http://schemas.openxmlformats.org/officeDocument/2006/relationships/hyperlink" Target="https://www.siemens.com/de-de/company/investor-relations/financial-results/" TargetMode="External"/><Relationship Id="rId19" Type="http://schemas.openxmlformats.org/officeDocument/2006/relationships/hyperlink" Target="https://www.proximafusion.com/press-news/proxima-fusion-raises-eu411-million-to-build-europes-commercial-fusion-champion" TargetMode="External"/><Relationship Id="rId14" Type="http://schemas.openxmlformats.org/officeDocument/2006/relationships/hyperlink" Target="https://www.personio.com/about-personio/" TargetMode="External"/><Relationship Id="rId22" Type="http://schemas.openxmlformats.org/officeDocument/2006/relationships/hyperlink" Target="https://corporate.qiagen.com/investor-relations/financial-reports-and-sec-filings/financial-reports/default.aspx" TargetMode="External"/><Relationship Id="rId27" Type="http://schemas.openxmlformats.org/officeDocument/2006/relationships/hyperlink" Target="https://www.renk.com/de/newsroom/news/press-releases/2026/renk-steigert-lieferfaehigkeit-mit-deutlichem-kapazitaetsausbau-am-standort-rheine" TargetMode="External"/><Relationship Id="rId30" Type="http://schemas.openxmlformats.org/officeDocument/2006/relationships/hyperlink" Target="https://www.rewe-group.com/de/presse-und-medien/newsroom/pressemitteilungen/rewe-staerkt-logistik-mit-investitionen-von-250-millionen-euro-in-magdeburg/" TargetMode="External"/><Relationship Id="rId35" Type="http://schemas.openxmlformats.org/officeDocument/2006/relationships/hyperlink" Target="https://www.roche.com/investors/updates" TargetMode="External"/><Relationship Id="rId43" Type="http://schemas.openxmlformats.org/officeDocument/2006/relationships/hyperlink" Target="https://www.samson.de/de/unternehmen/" TargetMode="External"/><Relationship Id="rId48" Type="http://schemas.openxmlformats.org/officeDocument/2006/relationships/hyperlink" Target="https://www.sap.com/investors/de/financial-documents-and-events.html" TargetMode="External"/><Relationship Id="rId56" Type="http://schemas.openxmlformats.org/officeDocument/2006/relationships/hyperlink" Target="https://www.sennder.com/newsroom" TargetMode="External"/><Relationship Id="rId64" Type="http://schemas.openxmlformats.org/officeDocument/2006/relationships/hyperlink" Target="https://www.siemens-energy.com/de/de/home/investor-relations.html" TargetMode="External"/><Relationship Id="rId69" Type="http://schemas.openxmlformats.org/officeDocument/2006/relationships/hyperlink" Target="https://www.siemens-healthineers.com/deu/press/releases/kemnath" TargetMode="External"/><Relationship Id="rId8" Type="http://schemas.openxmlformats.org/officeDocument/2006/relationships/hyperlink" Target="https://www.pepperl-fuchs.com/global/en/" TargetMode="External"/><Relationship Id="rId51" Type="http://schemas.openxmlformats.org/officeDocument/2006/relationships/hyperlink" Target="https://www.schaeffler.com/de/medien/pressemitteilungen/pressemitteilung-details.jsp?id=88056960" TargetMode="External"/><Relationship Id="rId72" Type="http://schemas.openxmlformats.org/officeDocument/2006/relationships/hyperlink" Target="https://financialfilings.com/filings/sixt-se/interim-quarterly-report/2026/55963798/" TargetMode="External"/><Relationship Id="rId3" Type="http://schemas.openxmlformats.org/officeDocument/2006/relationships/hyperlink" Target="https://www.parloa.com/de/presse/parloa-sichert-sich-350-millionen-us-dollar-in-series-d/" TargetMode="External"/><Relationship Id="rId12" Type="http://schemas.openxmlformats.org/officeDocument/2006/relationships/hyperlink" Target="https://www.permira.com/" TargetMode="External"/><Relationship Id="rId17" Type="http://schemas.openxmlformats.org/officeDocument/2006/relationships/hyperlink" Target="https://corporate.pirelli.com/corporate/en-ww/investors/financial-publications/financial-reports" TargetMode="External"/><Relationship Id="rId25" Type="http://schemas.openxmlformats.org/officeDocument/2006/relationships/hyperlink" Target="https://ir.renk.com/de/reports-presentations/financial-reporting" TargetMode="External"/><Relationship Id="rId33" Type="http://schemas.openxmlformats.org/officeDocument/2006/relationships/hyperlink" Target="https://www.rheinmetall.com/de/media/news-watch/news/2024/02/2024-02-12-rheinmetall-baut-neue-munitionsfabrik-in-unterluess-spatenstich-mit-bundeskanzler-scholz?filter=%7B%7D&amp;page=1%3Foref%3Dd_brief_nl&amp;term=Techniker" TargetMode="External"/><Relationship Id="rId38" Type="http://schemas.openxmlformats.org/officeDocument/2006/relationships/hyperlink" Target="https://www.rocktechlithium.com/news" TargetMode="External"/><Relationship Id="rId46" Type="http://schemas.openxmlformats.org/officeDocument/2006/relationships/hyperlink" Target="https://www.sec.gov/Archives/edgar/data/1000184/000110465926020058/sap-20251231x20f.htm" TargetMode="External"/><Relationship Id="rId59" Type="http://schemas.openxmlformats.org/officeDocument/2006/relationships/hyperlink" Target="https://www.dillinger.de/" TargetMode="External"/><Relationship Id="rId67" Type="http://schemas.openxmlformats.org/officeDocument/2006/relationships/hyperlink" Target="https://www.siemens-healthineers.com/deu/investor-relations" TargetMode="External"/><Relationship Id="rId20" Type="http://schemas.openxmlformats.org/officeDocument/2006/relationships/hyperlink" Target="https://www.proximafusion.com/press-news/" TargetMode="External"/><Relationship Id="rId41" Type="http://schemas.openxmlformats.org/officeDocument/2006/relationships/hyperlink" Target="https://www.rwe.com/presse/rwe-ag/2026-08-13-rwe-liefert-starkes-halbjahresergebnis/" TargetMode="External"/><Relationship Id="rId54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62" Type="http://schemas.openxmlformats.org/officeDocument/2006/relationships/hyperlink" Target="https://www.siemens.com/de-de/company/investor-relations/financial-results/" TargetMode="External"/><Relationship Id="rId70" Type="http://schemas.openxmlformats.org/officeDocument/2006/relationships/hyperlink" Target="https://about.sixt.com/investor-relations/" TargetMode="External"/><Relationship Id="rId75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Relationship Id="rId1" Type="http://schemas.openxmlformats.org/officeDocument/2006/relationships/hyperlink" Target="https://www.parloa.com/de/presse/parloa-sichert-sich-350-millionen-us-dollar-in-series-d/" TargetMode="External"/><Relationship Id="rId6" Type="http://schemas.openxmlformats.org/officeDocument/2006/relationships/hyperlink" Target="https://www.partnersgroup.com/" TargetMode="External"/><Relationship Id="rId15" Type="http://schemas.openxmlformats.org/officeDocument/2006/relationships/hyperlink" Target="https://www.personio.com/" TargetMode="External"/><Relationship Id="rId23" Type="http://schemas.openxmlformats.org/officeDocument/2006/relationships/hyperlink" Target="https://www.sec.gov/Archives/edgar/data/1015820/000101582026000053/a2026q2quarterlyreport.htm" TargetMode="External"/><Relationship Id="rId28" Type="http://schemas.openxmlformats.org/officeDocument/2006/relationships/hyperlink" Target="https://www.rewe-group.com/de/geschaeftsbericht-rewe-group-2025/" TargetMode="External"/><Relationship Id="rId36" Type="http://schemas.openxmlformats.org/officeDocument/2006/relationships/hyperlink" Target="https://www.roche.de/presse/medien-highlights/jahresergebnisse-2024" TargetMode="External"/><Relationship Id="rId49" Type="http://schemas.openxmlformats.org/officeDocument/2006/relationships/hyperlink" Target="https://www.schaeffler.com/remotemedien/media/_shared_media_rwd/08_investor_relations/reports/2025_ar/2025_schaeffler_annual_report_de_y17vxu.pdf" TargetMode="External"/><Relationship Id="rId57" Type="http://schemas.openxmlformats.org/officeDocument/2006/relationships/hyperlink" Target="https://www.sennder.com/" TargetMode="External"/><Relationship Id="rId10" Type="http://schemas.openxmlformats.org/officeDocument/2006/relationships/hyperlink" Target="https://www.permira.com/" TargetMode="External"/><Relationship Id="rId31" Type="http://schemas.openxmlformats.org/officeDocument/2006/relationships/hyperlink" Target="https://ir.rheinmetall.com/de/finanzberichte" TargetMode="External"/><Relationship Id="rId44" Type="http://schemas.openxmlformats.org/officeDocument/2006/relationships/hyperlink" Target="https://www.samson.de/de/presse-und-medien/" TargetMode="External"/><Relationship Id="rId52" Type="http://schemas.openxmlformats.org/officeDocument/2006/relationships/hyperlink" Target="https://www.schwenk.de/" TargetMode="External"/><Relationship Id="rId60" Type="http://schemas.openxmlformats.org/officeDocument/2006/relationships/hyperlink" Target="https://www.stahl-holding-saar.de/shs/de/presse/pressemitteilungen/rekordergebnis-die-dillinger-gruppe-und-saarstahl-gruppe-schaffen-die-wirtschaftliche-basis-der-transformation-107053.shtml" TargetMode="External"/><Relationship Id="rId65" Type="http://schemas.openxmlformats.org/officeDocument/2006/relationships/hyperlink" Target="https://www.siemens-energy.com/de/de/home/investor-relations.html" TargetMode="External"/><Relationship Id="rId73" Type="http://schemas.openxmlformats.org/officeDocument/2006/relationships/hyperlink" Target="https://www.starkgroup.dk/" TargetMode="External"/><Relationship Id="rId4" Type="http://schemas.openxmlformats.org/officeDocument/2006/relationships/hyperlink" Target="https://www.partnersgroup.com/news-and-views/press-releases/corporate-news/detail?news_id=675a461a-0455-4d91-a598-3cd510d6d777" TargetMode="External"/><Relationship Id="rId9" Type="http://schemas.openxmlformats.org/officeDocument/2006/relationships/hyperlink" Target="https://www.pepperl-fuchs.com/global/en/company.htm" TargetMode="External"/><Relationship Id="rId13" Type="http://schemas.openxmlformats.org/officeDocument/2006/relationships/hyperlink" Target="https://www.personio.com/" TargetMode="External"/><Relationship Id="rId18" Type="http://schemas.openxmlformats.org/officeDocument/2006/relationships/hyperlink" Target="https://press.pirelli.com/pirelli-pyrum-synthos-and-basf-partner-to-transform-endoflife-and-scrap-tyres-into-recycled-materials-for-new-products/" TargetMode="External"/><Relationship Id="rId39" Type="http://schemas.openxmlformats.org/officeDocument/2006/relationships/hyperlink" Target="https://rocktechlithium.com/en/rock-tech-announces-estimated-e50-million-reduction-in-capital-expenditures-for-guben-lithium-converter/" TargetMode="External"/><Relationship Id="rId34" Type="http://schemas.openxmlformats.org/officeDocument/2006/relationships/hyperlink" Target="https://www.roche.de/presse/news/geschaeftsergebnis-2025-roche-in-deutschland-zieht-bilanz-roche-waechst-gegen-den-trend-und-investiert-ueber-700-millionen-euro-in-deutschland" TargetMode="External"/><Relationship Id="rId50" Type="http://schemas.openxmlformats.org/officeDocument/2006/relationships/hyperlink" Target="https://www.schaeffler.com/de/investor-relations/veranstaltungen-publikationen/" TargetMode="External"/><Relationship Id="rId55" Type="http://schemas.openxmlformats.org/officeDocument/2006/relationships/hyperlink" Target="https://www.sennder.com/" TargetMode="External"/><Relationship Id="rId7" Type="http://schemas.openxmlformats.org/officeDocument/2006/relationships/hyperlink" Target="https://www.pepperl-fuchs.com/global/en/company.htm" TargetMode="External"/><Relationship Id="rId71" Type="http://schemas.openxmlformats.org/officeDocument/2006/relationships/hyperlink" Target="https://about.sixt.com/investor-relations/" TargetMode="External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hyperlink" Target="https://new.diehl.com/metall/de/info-center/presse/grossinvestition-ezee-factory-am-standort-roethenbach-naechste-meilensteine-fuer-die-produktion-der-zukunft-erreicht" TargetMode="External"/><Relationship Id="rId13" Type="http://schemas.openxmlformats.org/officeDocument/2006/relationships/hyperlink" Target="https://gf.com/de/news-and-events/news/globalfoundries-plans-billion-euro-investment-to-expand-chip-manufacturing-in-germany/" TargetMode="External"/><Relationship Id="rId18" Type="http://schemas.openxmlformats.org/officeDocument/2006/relationships/hyperlink" Target="https://www.hochtief-infrastructure.de/aktuelles-medien/pressemitteilung/hochtief-erhaelt-auftrag-zum-bau-eines-rechenzentrums-fuer-ntt-in-berlin" TargetMode="External"/><Relationship Id="rId26" Type="http://schemas.openxmlformats.org/officeDocument/2006/relationships/hyperlink" Target="https://www.siemens-healthineers.com/deu/press/releases/kemnath" TargetMode="External"/><Relationship Id="rId3" Type="http://schemas.openxmlformats.org/officeDocument/2006/relationships/hyperlink" Target="https://www.rwe.com/presse/rwe-ag/2025-11-26-rwe-und-apollo-schliessen-transaktion-erfolgreich-ab/" TargetMode="External"/><Relationship Id="rId21" Type="http://schemas.openxmlformats.org/officeDocument/2006/relationships/hyperlink" Target="https://www.renk.com/de/newsroom/news/press-releases/2026/renk-group-engagiert-sich-fuer-eine-sichere-zukunft-und-einen-starken-wirtschaftsstandort-deutschland" TargetMode="External"/><Relationship Id="rId7" Type="http://schemas.openxmlformats.org/officeDocument/2006/relationships/hyperlink" Target="https://www.lippetal.de/rathaus-politik/verwaltung-politik/pressemitteilungen/pressemeldung-detail/industriegebiet-westfalen-gmbh" TargetMode="External"/><Relationship Id="rId12" Type="http://schemas.openxmlformats.org/officeDocument/2006/relationships/hyperlink" Target="https://www.sec.gov/Archives/edgar/data/1333141/000110465926019005/fms-20251231x20f.htm" TargetMode="External"/><Relationship Id="rId17" Type="http://schemas.openxmlformats.org/officeDocument/2006/relationships/hyperlink" Target="https://presse.investieren-in-sachsen-anhalt.de/posts/pressreleases/merz-eroffnet-neues-verpackungszentrum-in-des" TargetMode="External"/><Relationship Id="rId25" Type="http://schemas.openxmlformats.org/officeDocument/2006/relationships/hyperlink" Target="https://www.siemens-energy.com/de/de/home/press-releases/siemens-energy-invests--220-million.html" TargetMode="External"/><Relationship Id="rId2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16" Type="http://schemas.openxmlformats.org/officeDocument/2006/relationships/hyperlink" Target="https://group.mercedes-benz.com/unternehmen/produktion/produktionsnetzwerk/produktionsstart-gla-rastatt.html" TargetMode="External"/><Relationship Id="rId20" Type="http://schemas.openxmlformats.org/officeDocument/2006/relationships/hyperlink" Target="https://www.renk.com/de/newsroom/news/press-releases/2026/renk-steigert-lieferfaehigkeit-mit-deutlichem-kapazitaetsausbau-am-standort-rheine" TargetMode="External"/><Relationship Id="rId1" Type="http://schemas.openxmlformats.org/officeDocument/2006/relationships/hyperlink" Target="https://press.aboutamazon.com/de/2026/10/invest-in-germany-summit-amazon-kuendigt-16-milliarden-euro-investitionen-fuer-2027-in-deutschland-an" TargetMode="External"/><Relationship Id="rId6" Type="http://schemas.openxmlformats.org/officeDocument/2006/relationships/hyperlink" Target="https://www.beiersdorf.de/presse/presse-informationen/local/de/press-releases/2026/06/24-gruenes-licht-fuer-das-geplante-stadtquartier-in-eimsbuettel" TargetMode="External"/><Relationship Id="rId11" Type="http://schemas.openxmlformats.org/officeDocument/2006/relationships/hyperlink" Target="https://elementsgreen.com/news/elements-green-sets-out-battery-storage-plans-for-germany/" TargetMode="External"/><Relationship Id="rId24" Type="http://schemas.openxmlformats.org/officeDocument/2006/relationships/hyperlink" Target="https://press.siemens.com/global/de/pressemitteilung/siemens-investiert-300-millionen-euro-deutschland-und-schafft-700-arbeitsplaetze" TargetMode="External"/><Relationship Id="rId5" Type="http://schemas.openxmlformats.org/officeDocument/2006/relationships/hyperlink" Target="https://www.aroundtown.de/aroundtown.de/Data_Objects/Downloads/Financial_Reports/Q1_2026_Financials/AT_Q1_2026.pdf" TargetMode="External"/><Relationship Id="rId15" Type="http://schemas.openxmlformats.org/officeDocument/2006/relationships/hyperlink" Target="https://www.schwarzwaelder-bote.de/lokales/lahr/zustimmung-von-bauausschuss-herrenknecht-darf-in-allmannsweier-ein-neues-logistikzentrum-bauen-78820836.html" TargetMode="External"/><Relationship Id="rId23" Type="http://schemas.openxmlformats.org/officeDocument/2006/relationships/hyperlink" Target="https://press.siemens.com/global/de/pressemitteilung/siemens-errichtet-digitale-zukunftsfabrik-amberg" TargetMode="External"/><Relationship Id="rId10" Type="http://schemas.openxmlformats.org/officeDocument/2006/relationships/hyperlink" Target="https://www.cocacolaep.com/de/stories/vertrauen-standortfaktor/" TargetMode="External"/><Relationship Id="rId19" Type="http://schemas.openxmlformats.org/officeDocument/2006/relationships/hyperlink" Target="https://www.telekom.com/de/newsroom/aktuelles/medieninformationen/2025/06/ki-turbo-fuer-gigafactories" TargetMode="External"/><Relationship Id="rId4" Type="http://schemas.openxmlformats.org/officeDocument/2006/relationships/hyperlink" Target="https://www.apollo.com/insights-news/pressreleases/2026/09/apollo-funds-complete-3-billion-capital-solution-for-bayer-33" TargetMode="External"/><Relationship Id="rId9" Type="http://schemas.openxmlformats.org/officeDocument/2006/relationships/hyperlink" Target="https://www.celonis.com/de/news/press/celonis-expands-its-commitment-to-the-public-sector" TargetMode="External"/><Relationship Id="rId14" Type="http://schemas.openxmlformats.org/officeDocument/2006/relationships/hyperlink" Target="https://www.googlecloudpresscorner.com/2025-11-11-Google-Announces-EUR5-5-Billion-Investment-in-Germany%2C-including-AI-Infrastructure%2C-through-2029" TargetMode="External"/><Relationship Id="rId22" Type="http://schemas.openxmlformats.org/officeDocument/2006/relationships/hyperlink" Target="https://www.schwenk.de/baustart-der-ersten-gleitbauphase-werk-allmendingen-erreicht-naechsten-meilenstein-beim-bau-des-mehrkammermischsilos-mit-3-stahlverladesilos/" TargetMode="External"/><Relationship Id="rId27" Type="http://schemas.openxmlformats.org/officeDocument/2006/relationships/hyperlink" Target="https://www.stark-deutschland.de/presse/startschuss-fuer-spatenstich-bei-raab-karcher-in-darmstadt-startschuss-fuer-neubau-und-modernisierung-am-standortund-modernisierung-am-standort/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zoomScale="40" zoomScaleNormal="4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8" customWidth="1"/>
    <col min="2" max="2" width="28" customWidth="1"/>
    <col min="3" max="3" width="29" customWidth="1"/>
    <col min="4" max="4" width="27" customWidth="1"/>
    <col min="5" max="5" width="18" customWidth="1"/>
    <col min="6" max="6" width="99" customWidth="1"/>
    <col min="7" max="7" width="46" customWidth="1"/>
  </cols>
  <sheetData>
    <row r="1" spans="1:7" ht="34.049999999999997" customHeight="1" x14ac:dyDescent="0.3">
      <c r="A1" s="175" t="s">
        <v>0</v>
      </c>
      <c r="B1" s="174"/>
      <c r="C1" s="174"/>
      <c r="D1" s="174"/>
      <c r="E1" s="174"/>
      <c r="F1" s="174"/>
      <c r="G1" s="174"/>
    </row>
    <row r="2" spans="1:7" ht="31.95" customHeight="1" x14ac:dyDescent="0.3">
      <c r="A2" s="173" t="s">
        <v>1</v>
      </c>
      <c r="B2" s="174"/>
      <c r="C2" s="174"/>
      <c r="D2" s="174"/>
      <c r="E2" s="174"/>
      <c r="F2" s="174"/>
      <c r="G2" s="174"/>
    </row>
    <row r="4" spans="1:7" ht="45" customHeight="1" x14ac:dyDescent="0.3">
      <c r="A4" s="151" t="s">
        <v>2</v>
      </c>
      <c r="B4" s="151" t="s">
        <v>3</v>
      </c>
      <c r="C4" s="151" t="s">
        <v>4</v>
      </c>
      <c r="D4" s="151" t="s">
        <v>5</v>
      </c>
      <c r="E4" s="151" t="s">
        <v>6</v>
      </c>
      <c r="F4" s="151" t="s">
        <v>7</v>
      </c>
      <c r="G4" s="151" t="s">
        <v>8</v>
      </c>
    </row>
    <row r="5" spans="1:7" ht="55.95" customHeight="1" x14ac:dyDescent="0.3">
      <c r="A5" s="152" t="s">
        <v>9</v>
      </c>
      <c r="B5" s="153">
        <v>100</v>
      </c>
      <c r="C5" s="154">
        <v>25</v>
      </c>
      <c r="D5" s="155">
        <f>SUM(B5:C5)</f>
        <v>125</v>
      </c>
      <c r="E5" s="152" t="s">
        <v>10</v>
      </c>
      <c r="F5" s="155" t="s">
        <v>11</v>
      </c>
      <c r="G5" s="152" t="s">
        <v>12</v>
      </c>
    </row>
    <row r="6" spans="1:7" ht="55.95" customHeight="1" x14ac:dyDescent="0.3">
      <c r="A6" s="156" t="s">
        <v>13</v>
      </c>
      <c r="B6" s="157">
        <v>106</v>
      </c>
      <c r="C6" s="156">
        <f>T5_ERGEBNIS_101_125!B6</f>
        <v>19</v>
      </c>
      <c r="D6" s="156">
        <f>SUM(B6:C6)</f>
        <v>125</v>
      </c>
      <c r="E6" s="156" t="s">
        <v>14</v>
      </c>
      <c r="F6" s="156" t="s">
        <v>15</v>
      </c>
      <c r="G6" s="156" t="s">
        <v>16</v>
      </c>
    </row>
    <row r="7" spans="1:7" ht="55.95" customHeight="1" x14ac:dyDescent="0.3">
      <c r="A7" s="152" t="s">
        <v>17</v>
      </c>
      <c r="B7" s="153">
        <v>78</v>
      </c>
      <c r="C7" s="152">
        <f>T5_ERGEBNIS_101_125!B7</f>
        <v>12</v>
      </c>
      <c r="D7" s="155">
        <f>SUM(B7:C7)</f>
        <v>90</v>
      </c>
      <c r="E7" s="152" t="s">
        <v>14</v>
      </c>
      <c r="F7" s="155" t="s">
        <v>18</v>
      </c>
      <c r="G7" s="152" t="s">
        <v>16</v>
      </c>
    </row>
    <row r="8" spans="1:7" ht="55.95" customHeight="1" x14ac:dyDescent="0.3">
      <c r="A8" s="156" t="s">
        <v>19</v>
      </c>
      <c r="B8" s="157">
        <v>22</v>
      </c>
      <c r="C8" s="156">
        <f>T5_ERGEBNIS_101_125!B8</f>
        <v>7</v>
      </c>
      <c r="D8" s="156">
        <f>SUM(B8:C8)</f>
        <v>29</v>
      </c>
      <c r="E8" s="156" t="s">
        <v>14</v>
      </c>
      <c r="F8" s="156" t="s">
        <v>20</v>
      </c>
      <c r="G8" s="156" t="s">
        <v>16</v>
      </c>
    </row>
    <row r="9" spans="1:7" ht="55.95" customHeight="1" x14ac:dyDescent="0.3">
      <c r="A9" s="152" t="s">
        <v>21</v>
      </c>
      <c r="B9" s="153">
        <v>6</v>
      </c>
      <c r="C9" s="152">
        <f>T5_ERGEBNIS_101_125!B9</f>
        <v>0</v>
      </c>
      <c r="D9" s="155">
        <f>SUM(B9:C9)</f>
        <v>6</v>
      </c>
      <c r="E9" s="152" t="s">
        <v>14</v>
      </c>
      <c r="F9" s="155" t="s">
        <v>22</v>
      </c>
      <c r="G9" s="152" t="s">
        <v>16</v>
      </c>
    </row>
    <row r="10" spans="1:7" ht="55.95" customHeight="1" x14ac:dyDescent="0.3">
      <c r="A10" s="156"/>
      <c r="B10" s="156"/>
      <c r="C10" s="156"/>
      <c r="D10" s="156"/>
      <c r="E10" s="156"/>
      <c r="F10" s="156"/>
      <c r="G10" s="156"/>
    </row>
    <row r="11" spans="1:7" ht="55.95" customHeight="1" x14ac:dyDescent="0.3">
      <c r="A11" s="152" t="s">
        <v>23</v>
      </c>
      <c r="B11" s="153">
        <v>8650</v>
      </c>
      <c r="C11" s="154">
        <v>0</v>
      </c>
      <c r="D11" s="155">
        <f>SUM(B11:C11)</f>
        <v>8650</v>
      </c>
      <c r="E11" s="152" t="s">
        <v>24</v>
      </c>
      <c r="F11" s="155" t="s">
        <v>25</v>
      </c>
      <c r="G11" s="152" t="s">
        <v>26</v>
      </c>
    </row>
    <row r="12" spans="1:7" ht="55.95" customHeight="1" x14ac:dyDescent="0.3">
      <c r="A12" s="156" t="s">
        <v>27</v>
      </c>
      <c r="B12" s="157">
        <v>8984.7999999999993</v>
      </c>
      <c r="C12" s="158">
        <v>0</v>
      </c>
      <c r="D12" s="156">
        <f>SUM(B12:C12)</f>
        <v>8984.7999999999993</v>
      </c>
      <c r="E12" s="156" t="s">
        <v>24</v>
      </c>
      <c r="F12" s="156" t="s">
        <v>28</v>
      </c>
      <c r="G12" s="156" t="s">
        <v>26</v>
      </c>
    </row>
    <row r="13" spans="1:7" ht="55.95" customHeight="1" x14ac:dyDescent="0.3">
      <c r="A13" s="152" t="s">
        <v>29</v>
      </c>
      <c r="B13" s="153">
        <v>2000</v>
      </c>
      <c r="C13" s="154">
        <v>0</v>
      </c>
      <c r="D13" s="155">
        <f>SUM(B13:C13)</f>
        <v>2000</v>
      </c>
      <c r="E13" s="152" t="s">
        <v>24</v>
      </c>
      <c r="F13" s="155" t="s">
        <v>30</v>
      </c>
      <c r="G13" s="152" t="s">
        <v>26</v>
      </c>
    </row>
    <row r="14" spans="1:7" ht="55.95" customHeight="1" x14ac:dyDescent="0.3">
      <c r="A14" s="156"/>
      <c r="B14" s="156"/>
      <c r="C14" s="156"/>
      <c r="D14" s="156"/>
      <c r="E14" s="156"/>
      <c r="F14" s="156"/>
      <c r="G14" s="156"/>
    </row>
    <row r="15" spans="1:7" ht="55.95" customHeight="1" x14ac:dyDescent="0.3">
      <c r="A15" s="152" t="s">
        <v>31</v>
      </c>
      <c r="B15" s="153">
        <v>3170</v>
      </c>
      <c r="C15" s="154">
        <v>0</v>
      </c>
      <c r="D15" s="155">
        <f t="shared" ref="D15:D20" si="0">SUM(B15:C15)</f>
        <v>3170</v>
      </c>
      <c r="E15" s="152" t="s">
        <v>24</v>
      </c>
      <c r="F15" s="155" t="s">
        <v>32</v>
      </c>
      <c r="G15" s="152" t="s">
        <v>33</v>
      </c>
    </row>
    <row r="16" spans="1:7" ht="55.95" customHeight="1" x14ac:dyDescent="0.3">
      <c r="A16" s="156" t="s">
        <v>34</v>
      </c>
      <c r="B16" s="157">
        <v>0</v>
      </c>
      <c r="C16" s="156">
        <f>T5_ERGEBNIS_101_125!B16</f>
        <v>820</v>
      </c>
      <c r="D16" s="156">
        <f t="shared" si="0"/>
        <v>820</v>
      </c>
      <c r="E16" s="156" t="s">
        <v>24</v>
      </c>
      <c r="F16" s="156" t="s">
        <v>35</v>
      </c>
      <c r="G16" s="156" t="s">
        <v>36</v>
      </c>
    </row>
    <row r="17" spans="1:7" ht="55.95" customHeight="1" x14ac:dyDescent="0.3">
      <c r="A17" s="152" t="s">
        <v>37</v>
      </c>
      <c r="B17" s="153">
        <v>3170</v>
      </c>
      <c r="C17" s="152">
        <f>T5_ERGEBNIS_101_125!B16</f>
        <v>820</v>
      </c>
      <c r="D17" s="155">
        <f t="shared" si="0"/>
        <v>3990</v>
      </c>
      <c r="E17" s="152" t="s">
        <v>24</v>
      </c>
      <c r="F17" s="155" t="s">
        <v>38</v>
      </c>
      <c r="G17" s="152" t="s">
        <v>39</v>
      </c>
    </row>
    <row r="18" spans="1:7" ht="55.95" customHeight="1" x14ac:dyDescent="0.3">
      <c r="A18" s="156" t="s">
        <v>40</v>
      </c>
      <c r="B18" s="157">
        <v>0</v>
      </c>
      <c r="C18" s="156">
        <f>T5_ERGEBNIS_101_125!B17</f>
        <v>325</v>
      </c>
      <c r="D18" s="156">
        <f t="shared" si="0"/>
        <v>325</v>
      </c>
      <c r="E18" s="156" t="s">
        <v>24</v>
      </c>
      <c r="F18" s="156" t="s">
        <v>41</v>
      </c>
      <c r="G18" s="156" t="s">
        <v>36</v>
      </c>
    </row>
    <row r="19" spans="1:7" ht="55.95" customHeight="1" x14ac:dyDescent="0.3">
      <c r="A19" s="152" t="s">
        <v>42</v>
      </c>
      <c r="B19" s="153">
        <v>5500</v>
      </c>
      <c r="C19" s="154">
        <v>0</v>
      </c>
      <c r="D19" s="155">
        <f t="shared" si="0"/>
        <v>5500</v>
      </c>
      <c r="E19" s="152" t="s">
        <v>24</v>
      </c>
      <c r="F19" s="155" t="s">
        <v>43</v>
      </c>
      <c r="G19" s="152" t="s">
        <v>33</v>
      </c>
    </row>
    <row r="20" spans="1:7" ht="55.95" customHeight="1" x14ac:dyDescent="0.3">
      <c r="A20" s="156" t="s">
        <v>44</v>
      </c>
      <c r="B20" s="157">
        <v>16000</v>
      </c>
      <c r="C20" s="158">
        <v>0</v>
      </c>
      <c r="D20" s="156">
        <f t="shared" si="0"/>
        <v>16000</v>
      </c>
      <c r="E20" s="156" t="s">
        <v>24</v>
      </c>
      <c r="F20" s="156" t="s">
        <v>45</v>
      </c>
      <c r="G20" s="156" t="s">
        <v>33</v>
      </c>
    </row>
    <row r="21" spans="1:7" ht="55.95" customHeight="1" x14ac:dyDescent="0.3">
      <c r="A21" s="152"/>
      <c r="B21" s="155"/>
      <c r="C21" s="152"/>
      <c r="D21" s="155"/>
      <c r="E21" s="152"/>
      <c r="F21" s="155"/>
      <c r="G21" s="152"/>
    </row>
    <row r="22" spans="1:7" ht="55.95" customHeight="1" x14ac:dyDescent="0.3">
      <c r="A22" s="156" t="s">
        <v>46</v>
      </c>
      <c r="B22" s="157">
        <v>147</v>
      </c>
      <c r="C22" s="156"/>
      <c r="D22" s="156">
        <f>B22</f>
        <v>147</v>
      </c>
      <c r="E22" s="156" t="s">
        <v>10</v>
      </c>
      <c r="F22" s="156" t="s">
        <v>47</v>
      </c>
      <c r="G22" s="156" t="s">
        <v>48</v>
      </c>
    </row>
    <row r="23" spans="1:7" ht="55.95" customHeight="1" x14ac:dyDescent="0.3">
      <c r="A23" s="152" t="s">
        <v>49</v>
      </c>
      <c r="B23" s="153">
        <v>850000</v>
      </c>
      <c r="C23" s="152"/>
      <c r="D23" s="155">
        <f>B23</f>
        <v>850000</v>
      </c>
      <c r="E23" s="152" t="s">
        <v>24</v>
      </c>
      <c r="F23" s="155" t="s">
        <v>50</v>
      </c>
      <c r="G23" s="152" t="s">
        <v>51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showGridLines="0" zoomScale="40" zoomScaleNormal="40" workbookViewId="0">
      <pane xSplit="1" ySplit="4" topLeftCell="E5" activePane="bottomRight" state="frozen"/>
      <selection pane="topRight"/>
      <selection pane="bottomLeft"/>
      <selection pane="bottomRight" sqref="A1:G1"/>
    </sheetView>
  </sheetViews>
  <sheetFormatPr baseColWidth="10" defaultColWidth="8.88671875" defaultRowHeight="14.4" x14ac:dyDescent="0.3"/>
  <cols>
    <col min="1" max="1" width="84" customWidth="1"/>
    <col min="2" max="2" width="26" customWidth="1"/>
    <col min="3" max="3" width="32" customWidth="1"/>
    <col min="4" max="4" width="30" customWidth="1"/>
    <col min="5" max="5" width="18" customWidth="1"/>
    <col min="6" max="6" width="82" customWidth="1"/>
    <col min="7" max="7" width="38" customWidth="1"/>
  </cols>
  <sheetData>
    <row r="1" spans="1:7" ht="37.049999999999997" customHeight="1" x14ac:dyDescent="0.3">
      <c r="A1" s="177" t="s">
        <v>52</v>
      </c>
      <c r="B1" s="174"/>
      <c r="C1" s="174"/>
      <c r="D1" s="174"/>
      <c r="E1" s="174"/>
      <c r="F1" s="174"/>
      <c r="G1" s="174"/>
    </row>
    <row r="2" spans="1:7" ht="40.049999999999997" customHeight="1" x14ac:dyDescent="0.3">
      <c r="A2" s="176" t="s">
        <v>53</v>
      </c>
      <c r="B2" s="174"/>
      <c r="C2" s="174"/>
      <c r="D2" s="174"/>
      <c r="E2" s="174"/>
      <c r="F2" s="174"/>
      <c r="G2" s="174"/>
    </row>
    <row r="4" spans="1:7" ht="31.95" customHeight="1" x14ac:dyDescent="0.3">
      <c r="A4" s="144" t="s">
        <v>54</v>
      </c>
      <c r="B4" s="144" t="s">
        <v>55</v>
      </c>
      <c r="C4" s="144" t="s">
        <v>56</v>
      </c>
      <c r="D4" s="144" t="s">
        <v>57</v>
      </c>
      <c r="E4" s="144" t="s">
        <v>6</v>
      </c>
      <c r="F4" s="144" t="s">
        <v>58</v>
      </c>
      <c r="G4" s="144" t="s">
        <v>59</v>
      </c>
    </row>
    <row r="5" spans="1:7" ht="45" customHeight="1" x14ac:dyDescent="0.3">
      <c r="A5" s="145" t="s">
        <v>60</v>
      </c>
      <c r="B5" s="146">
        <v>75</v>
      </c>
      <c r="C5" s="146">
        <v>25</v>
      </c>
      <c r="D5" s="147">
        <f>SUM(B5:C5)</f>
        <v>100</v>
      </c>
      <c r="E5" s="145" t="s">
        <v>10</v>
      </c>
      <c r="F5" s="145" t="s">
        <v>61</v>
      </c>
      <c r="G5" s="145" t="s">
        <v>62</v>
      </c>
    </row>
    <row r="6" spans="1:7" ht="45" customHeight="1" x14ac:dyDescent="0.3">
      <c r="A6" s="145" t="s">
        <v>63</v>
      </c>
      <c r="B6" s="146">
        <v>85</v>
      </c>
      <c r="C6" s="147">
        <f>T4_ERGEBNIS_76_100!B6</f>
        <v>21</v>
      </c>
      <c r="D6" s="147">
        <f>SUM(B6:C6)</f>
        <v>106</v>
      </c>
      <c r="E6" s="145" t="s">
        <v>14</v>
      </c>
      <c r="F6" s="145" t="s">
        <v>64</v>
      </c>
      <c r="G6" s="145" t="s">
        <v>65</v>
      </c>
    </row>
    <row r="7" spans="1:7" ht="45" customHeight="1" x14ac:dyDescent="0.3">
      <c r="A7" s="145" t="s">
        <v>66</v>
      </c>
      <c r="B7" s="146">
        <v>63</v>
      </c>
      <c r="C7" s="147">
        <f>T4_ERGEBNIS_76_100!B7</f>
        <v>15</v>
      </c>
      <c r="D7" s="147">
        <f>SUM(B7:C7)</f>
        <v>78</v>
      </c>
      <c r="E7" s="145" t="s">
        <v>14</v>
      </c>
      <c r="F7" s="145" t="s">
        <v>67</v>
      </c>
      <c r="G7" s="145" t="s">
        <v>68</v>
      </c>
    </row>
    <row r="8" spans="1:7" ht="45" customHeight="1" x14ac:dyDescent="0.3">
      <c r="A8" s="145" t="s">
        <v>69</v>
      </c>
      <c r="B8" s="146">
        <v>19</v>
      </c>
      <c r="C8" s="147">
        <f>T4_ERGEBNIS_76_100!B8</f>
        <v>3</v>
      </c>
      <c r="D8" s="147">
        <f>SUM(B8:C8)</f>
        <v>22</v>
      </c>
      <c r="E8" s="145" t="s">
        <v>14</v>
      </c>
      <c r="F8" s="145" t="s">
        <v>70</v>
      </c>
      <c r="G8" s="145" t="s">
        <v>68</v>
      </c>
    </row>
    <row r="9" spans="1:7" ht="45" customHeight="1" x14ac:dyDescent="0.3">
      <c r="A9" s="145" t="s">
        <v>71</v>
      </c>
      <c r="B9" s="146">
        <v>3</v>
      </c>
      <c r="C9" s="147">
        <f>T4_ERGEBNIS_76_100!B9</f>
        <v>3</v>
      </c>
      <c r="D9" s="147">
        <f>SUM(B9:C9)</f>
        <v>6</v>
      </c>
      <c r="E9" s="145" t="s">
        <v>14</v>
      </c>
      <c r="F9" s="145" t="s">
        <v>72</v>
      </c>
      <c r="G9" s="145" t="s">
        <v>68</v>
      </c>
    </row>
    <row r="10" spans="1:7" ht="45" customHeight="1" x14ac:dyDescent="0.3">
      <c r="A10" s="145"/>
      <c r="B10" s="145"/>
      <c r="C10" s="145"/>
      <c r="D10" s="145"/>
      <c r="E10" s="145"/>
      <c r="F10" s="145"/>
      <c r="G10" s="145"/>
    </row>
    <row r="11" spans="1:7" ht="45" customHeight="1" x14ac:dyDescent="0.3">
      <c r="A11" s="145" t="s">
        <v>73</v>
      </c>
      <c r="B11" s="146">
        <v>8650</v>
      </c>
      <c r="C11" s="146">
        <v>0</v>
      </c>
      <c r="D11" s="147">
        <f>SUM(B11:C11)</f>
        <v>8650</v>
      </c>
      <c r="E11" s="145" t="s">
        <v>24</v>
      </c>
      <c r="F11" s="145" t="s">
        <v>74</v>
      </c>
      <c r="G11" s="145" t="s">
        <v>26</v>
      </c>
    </row>
    <row r="12" spans="1:7" ht="45" customHeight="1" x14ac:dyDescent="0.3">
      <c r="A12" s="145" t="s">
        <v>75</v>
      </c>
      <c r="B12" s="146">
        <v>8984.7999999999993</v>
      </c>
      <c r="C12" s="146">
        <v>0</v>
      </c>
      <c r="D12" s="147">
        <f>SUM(B12:C12)</f>
        <v>8984.7999999999993</v>
      </c>
      <c r="E12" s="145" t="s">
        <v>24</v>
      </c>
      <c r="F12" s="145" t="s">
        <v>76</v>
      </c>
      <c r="G12" s="145" t="s">
        <v>26</v>
      </c>
    </row>
    <row r="13" spans="1:7" ht="45" customHeight="1" x14ac:dyDescent="0.3">
      <c r="A13" s="145" t="s">
        <v>77</v>
      </c>
      <c r="B13" s="146">
        <v>2000</v>
      </c>
      <c r="C13" s="146">
        <v>0</v>
      </c>
      <c r="D13" s="147">
        <f>SUM(B13:C13)</f>
        <v>2000</v>
      </c>
      <c r="E13" s="145" t="s">
        <v>24</v>
      </c>
      <c r="F13" s="145" t="s">
        <v>78</v>
      </c>
      <c r="G13" s="145" t="s">
        <v>26</v>
      </c>
    </row>
    <row r="14" spans="1:7" ht="45" customHeight="1" x14ac:dyDescent="0.3">
      <c r="A14" s="145"/>
      <c r="B14" s="145"/>
      <c r="C14" s="145"/>
      <c r="D14" s="145"/>
      <c r="E14" s="145"/>
      <c r="F14" s="145"/>
      <c r="G14" s="145"/>
    </row>
    <row r="15" spans="1:7" ht="45" customHeight="1" x14ac:dyDescent="0.3">
      <c r="A15" s="145" t="s">
        <v>79</v>
      </c>
      <c r="B15" s="146">
        <v>3170</v>
      </c>
      <c r="C15" s="147">
        <f>T4_ERGEBNIS_76_100!B16</f>
        <v>0</v>
      </c>
      <c r="D15" s="147">
        <f>SUM(B15:C15)</f>
        <v>3170</v>
      </c>
      <c r="E15" s="145" t="s">
        <v>24</v>
      </c>
      <c r="F15" s="145" t="s">
        <v>80</v>
      </c>
      <c r="G15" s="145" t="s">
        <v>33</v>
      </c>
    </row>
    <row r="16" spans="1:7" ht="45" customHeight="1" x14ac:dyDescent="0.3">
      <c r="A16" s="145" t="s">
        <v>81</v>
      </c>
      <c r="B16" s="146">
        <v>0</v>
      </c>
      <c r="C16" s="147">
        <f>T4_ERGEBNIS_76_100!B18</f>
        <v>20</v>
      </c>
      <c r="D16" s="147">
        <f>SUM(B16:C16)</f>
        <v>20</v>
      </c>
      <c r="E16" s="145" t="s">
        <v>24</v>
      </c>
      <c r="F16" s="145" t="s">
        <v>82</v>
      </c>
      <c r="G16" s="145" t="s">
        <v>83</v>
      </c>
    </row>
    <row r="17" spans="1:7" ht="45" customHeight="1" x14ac:dyDescent="0.3">
      <c r="A17" s="145" t="s">
        <v>84</v>
      </c>
      <c r="B17" s="146">
        <v>5500</v>
      </c>
      <c r="C17" s="146">
        <v>0</v>
      </c>
      <c r="D17" s="147">
        <f>SUM(B17:C17)</f>
        <v>5500</v>
      </c>
      <c r="E17" s="145" t="s">
        <v>24</v>
      </c>
      <c r="F17" s="145" t="s">
        <v>85</v>
      </c>
      <c r="G17" s="145" t="s">
        <v>86</v>
      </c>
    </row>
    <row r="18" spans="1:7" ht="45" customHeight="1" x14ac:dyDescent="0.3">
      <c r="A18" s="145" t="s">
        <v>87</v>
      </c>
      <c r="B18" s="146">
        <v>16000</v>
      </c>
      <c r="C18" s="146">
        <v>0</v>
      </c>
      <c r="D18" s="147">
        <f>SUM(B18:C18)</f>
        <v>16000</v>
      </c>
      <c r="E18" s="145" t="s">
        <v>24</v>
      </c>
      <c r="F18" s="145" t="s">
        <v>88</v>
      </c>
      <c r="G18" s="145" t="s">
        <v>86</v>
      </c>
    </row>
    <row r="19" spans="1:7" ht="45" customHeight="1" x14ac:dyDescent="0.3">
      <c r="A19" s="145" t="s">
        <v>89</v>
      </c>
      <c r="B19" s="146">
        <v>0</v>
      </c>
      <c r="C19" s="147">
        <f>T4_ERGEBNIS_76_100!B19</f>
        <v>1100</v>
      </c>
      <c r="D19" s="147">
        <f>SUM(B19:C19)</f>
        <v>1100</v>
      </c>
      <c r="E19" s="145" t="s">
        <v>24</v>
      </c>
      <c r="F19" s="145" t="s">
        <v>90</v>
      </c>
      <c r="G19" s="145" t="s">
        <v>83</v>
      </c>
    </row>
    <row r="20" spans="1:7" ht="45" customHeight="1" x14ac:dyDescent="0.3">
      <c r="A20" s="145"/>
      <c r="B20" s="145"/>
      <c r="C20" s="145"/>
      <c r="D20" s="145"/>
      <c r="E20" s="145"/>
      <c r="F20" s="145"/>
      <c r="G20" s="145"/>
    </row>
    <row r="21" spans="1:7" ht="45" customHeight="1" x14ac:dyDescent="0.3">
      <c r="A21" s="145" t="s">
        <v>91</v>
      </c>
      <c r="B21" s="146">
        <v>850000</v>
      </c>
      <c r="C21" s="145"/>
      <c r="D21" s="147">
        <f>B21</f>
        <v>850000</v>
      </c>
      <c r="E21" s="145" t="s">
        <v>24</v>
      </c>
      <c r="F21" s="145" t="s">
        <v>92</v>
      </c>
      <c r="G21" s="145" t="s">
        <v>93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5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95" customWidth="1"/>
    <col min="2" max="2" width="27" customWidth="1"/>
    <col min="3" max="3" width="25" customWidth="1"/>
    <col min="4" max="4" width="32" customWidth="1"/>
    <col min="5" max="5" width="18" customWidth="1"/>
    <col min="6" max="6" width="92" customWidth="1"/>
  </cols>
  <sheetData>
    <row r="1" spans="1:6" ht="37.049999999999997" customHeight="1" x14ac:dyDescent="0.4">
      <c r="A1" s="179" t="s">
        <v>94</v>
      </c>
      <c r="B1" s="174"/>
      <c r="C1" s="174"/>
      <c r="D1" s="174"/>
      <c r="E1" s="174"/>
      <c r="F1" s="174"/>
    </row>
    <row r="2" spans="1:6" ht="37.950000000000003" customHeight="1" x14ac:dyDescent="0.3">
      <c r="A2" s="178" t="s">
        <v>95</v>
      </c>
      <c r="B2" s="174"/>
      <c r="C2" s="174"/>
      <c r="D2" s="174"/>
      <c r="E2" s="174"/>
      <c r="F2" s="174"/>
    </row>
    <row r="4" spans="1:6" ht="36" customHeight="1" x14ac:dyDescent="0.3">
      <c r="A4" s="138" t="s">
        <v>2</v>
      </c>
      <c r="B4" s="138" t="s">
        <v>96</v>
      </c>
      <c r="C4" s="138" t="s">
        <v>97</v>
      </c>
      <c r="D4" s="138" t="s">
        <v>98</v>
      </c>
      <c r="E4" s="138" t="s">
        <v>6</v>
      </c>
      <c r="F4" s="138" t="s">
        <v>99</v>
      </c>
    </row>
    <row r="5" spans="1:6" ht="42" customHeight="1" x14ac:dyDescent="0.3">
      <c r="A5" s="129" t="s">
        <v>100</v>
      </c>
      <c r="B5" s="129">
        <v>50</v>
      </c>
      <c r="C5" s="129">
        <v>25</v>
      </c>
      <c r="D5" s="129">
        <f>SUM(B5:C5)</f>
        <v>75</v>
      </c>
      <c r="E5" s="129" t="s">
        <v>10</v>
      </c>
      <c r="F5" s="129" t="s">
        <v>101</v>
      </c>
    </row>
    <row r="6" spans="1:6" ht="42" customHeight="1" x14ac:dyDescent="0.3">
      <c r="A6" s="129" t="s">
        <v>102</v>
      </c>
      <c r="B6" s="129">
        <v>68</v>
      </c>
      <c r="C6" s="129">
        <f>T3_ERGEBNIS_51_75!B6</f>
        <v>17</v>
      </c>
      <c r="D6" s="129">
        <f>SUM(B6:C6)</f>
        <v>85</v>
      </c>
      <c r="E6" s="129" t="s">
        <v>14</v>
      </c>
      <c r="F6" s="129" t="s">
        <v>103</v>
      </c>
    </row>
    <row r="7" spans="1:6" ht="42" customHeight="1" x14ac:dyDescent="0.3">
      <c r="A7" s="129" t="s">
        <v>104</v>
      </c>
      <c r="B7" s="129">
        <v>52</v>
      </c>
      <c r="C7" s="129">
        <f>T3_ERGEBNIS_51_75!B7</f>
        <v>11</v>
      </c>
      <c r="D7" s="129">
        <f>SUM(B7:C7)</f>
        <v>63</v>
      </c>
      <c r="E7" s="129" t="s">
        <v>14</v>
      </c>
      <c r="F7" s="129" t="s">
        <v>105</v>
      </c>
    </row>
    <row r="8" spans="1:6" ht="42" customHeight="1" x14ac:dyDescent="0.3">
      <c r="A8" s="129" t="s">
        <v>106</v>
      </c>
      <c r="B8" s="129">
        <v>14</v>
      </c>
      <c r="C8" s="129">
        <f>T3_ERGEBNIS_51_75!B8</f>
        <v>5</v>
      </c>
      <c r="D8" s="129">
        <f>SUM(B8:C8)</f>
        <v>19</v>
      </c>
      <c r="E8" s="129" t="s">
        <v>14</v>
      </c>
      <c r="F8" s="129" t="s">
        <v>107</v>
      </c>
    </row>
    <row r="9" spans="1:6" ht="42" customHeight="1" x14ac:dyDescent="0.3">
      <c r="A9" s="129" t="s">
        <v>108</v>
      </c>
      <c r="B9" s="129">
        <v>2</v>
      </c>
      <c r="C9" s="129">
        <f>T3_ERGEBNIS_51_75!B9</f>
        <v>1</v>
      </c>
      <c r="D9" s="129">
        <f>SUM(B9:C9)</f>
        <v>3</v>
      </c>
      <c r="E9" s="129" t="s">
        <v>14</v>
      </c>
      <c r="F9" s="129" t="s">
        <v>109</v>
      </c>
    </row>
    <row r="10" spans="1:6" ht="42" customHeight="1" x14ac:dyDescent="0.3">
      <c r="A10" s="129"/>
      <c r="B10" s="129"/>
      <c r="C10" s="129"/>
      <c r="D10" s="129"/>
      <c r="E10" s="129"/>
      <c r="F10" s="129"/>
    </row>
    <row r="11" spans="1:6" ht="42" customHeight="1" x14ac:dyDescent="0.3">
      <c r="A11" s="129" t="s">
        <v>110</v>
      </c>
      <c r="B11" s="129">
        <v>8650</v>
      </c>
      <c r="C11" s="129">
        <v>0</v>
      </c>
      <c r="D11" s="129">
        <f>SUM(B11:C11)</f>
        <v>8650</v>
      </c>
      <c r="E11" s="129" t="s">
        <v>24</v>
      </c>
      <c r="F11" s="129" t="s">
        <v>111</v>
      </c>
    </row>
    <row r="12" spans="1:6" ht="42" customHeight="1" x14ac:dyDescent="0.3">
      <c r="A12" s="129" t="s">
        <v>112</v>
      </c>
      <c r="B12" s="129">
        <v>8984.7999999999993</v>
      </c>
      <c r="C12" s="129">
        <v>0</v>
      </c>
      <c r="D12" s="129">
        <f>SUM(B12:C12)</f>
        <v>8984.7999999999993</v>
      </c>
      <c r="E12" s="129" t="s">
        <v>24</v>
      </c>
      <c r="F12" s="129" t="s">
        <v>113</v>
      </c>
    </row>
    <row r="13" spans="1:6" ht="42" customHeight="1" x14ac:dyDescent="0.3">
      <c r="A13" s="129" t="s">
        <v>114</v>
      </c>
      <c r="B13" s="129">
        <v>2000</v>
      </c>
      <c r="C13" s="129">
        <v>0</v>
      </c>
      <c r="D13" s="129">
        <f>SUM(B13:C13)</f>
        <v>2000</v>
      </c>
      <c r="E13" s="129" t="s">
        <v>24</v>
      </c>
      <c r="F13" s="129" t="s">
        <v>115</v>
      </c>
    </row>
    <row r="14" spans="1:6" ht="42" customHeight="1" x14ac:dyDescent="0.3">
      <c r="A14" s="129"/>
      <c r="B14" s="129"/>
      <c r="C14" s="129"/>
      <c r="D14" s="129"/>
      <c r="E14" s="129"/>
      <c r="F14" s="129"/>
    </row>
    <row r="15" spans="1:6" ht="42" customHeight="1" x14ac:dyDescent="0.3">
      <c r="A15" s="129" t="s">
        <v>116</v>
      </c>
      <c r="B15" s="129">
        <v>70</v>
      </c>
      <c r="C15" s="129">
        <v>1100</v>
      </c>
      <c r="D15" s="129">
        <f>SUM(B15:C15)</f>
        <v>1170</v>
      </c>
      <c r="E15" s="129" t="s">
        <v>24</v>
      </c>
      <c r="F15" s="129" t="s">
        <v>117</v>
      </c>
    </row>
    <row r="16" spans="1:6" ht="42" customHeight="1" x14ac:dyDescent="0.3">
      <c r="A16" s="129" t="s">
        <v>118</v>
      </c>
      <c r="B16" s="129">
        <v>0</v>
      </c>
      <c r="C16" s="129">
        <v>2000</v>
      </c>
      <c r="D16" s="129">
        <f>SUM(B16:C16)</f>
        <v>2000</v>
      </c>
      <c r="E16" s="129" t="s">
        <v>24</v>
      </c>
      <c r="F16" s="129" t="s">
        <v>119</v>
      </c>
    </row>
    <row r="17" spans="1:6" ht="42" customHeight="1" x14ac:dyDescent="0.3">
      <c r="A17" s="129" t="s">
        <v>120</v>
      </c>
      <c r="B17" s="129">
        <v>0</v>
      </c>
      <c r="C17" s="129">
        <v>5500</v>
      </c>
      <c r="D17" s="129">
        <f>SUM(B17:C17)</f>
        <v>5500</v>
      </c>
      <c r="E17" s="129" t="s">
        <v>24</v>
      </c>
      <c r="F17" s="129" t="s">
        <v>121</v>
      </c>
    </row>
    <row r="18" spans="1:6" ht="42" customHeight="1" x14ac:dyDescent="0.3">
      <c r="A18" s="129" t="s">
        <v>122</v>
      </c>
      <c r="B18" s="129">
        <v>16000</v>
      </c>
      <c r="C18" s="129">
        <v>0</v>
      </c>
      <c r="D18" s="129">
        <f>SUM(B18:C18)</f>
        <v>16000</v>
      </c>
      <c r="E18" s="129" t="s">
        <v>24</v>
      </c>
      <c r="F18" s="129" t="s">
        <v>123</v>
      </c>
    </row>
    <row r="19" spans="1:6" ht="42" customHeight="1" x14ac:dyDescent="0.3">
      <c r="A19" s="129" t="s">
        <v>124</v>
      </c>
      <c r="B19" s="129">
        <v>200</v>
      </c>
      <c r="C19" s="129">
        <v>0</v>
      </c>
      <c r="D19" s="129">
        <f>SUM(B19:C19)</f>
        <v>200</v>
      </c>
      <c r="E19" s="129" t="s">
        <v>24</v>
      </c>
      <c r="F19" s="129" t="s">
        <v>125</v>
      </c>
    </row>
    <row r="20" spans="1:6" ht="42" customHeight="1" x14ac:dyDescent="0.3">
      <c r="A20" s="129"/>
      <c r="B20" s="129"/>
      <c r="C20" s="129"/>
      <c r="D20" s="129"/>
      <c r="E20" s="129"/>
      <c r="F20" s="129"/>
    </row>
    <row r="21" spans="1:6" ht="42" customHeight="1" x14ac:dyDescent="0.3">
      <c r="A21" s="129" t="s">
        <v>126</v>
      </c>
      <c r="B21" s="129" t="s">
        <v>127</v>
      </c>
      <c r="C21" s="129"/>
      <c r="D21" s="129"/>
      <c r="E21" s="129"/>
      <c r="F21" s="129" t="s">
        <v>128</v>
      </c>
    </row>
    <row r="22" spans="1:6" ht="42" customHeight="1" x14ac:dyDescent="0.3">
      <c r="A22" s="129" t="s">
        <v>129</v>
      </c>
      <c r="B22" s="129">
        <v>850000</v>
      </c>
      <c r="C22" s="129"/>
      <c r="D22" s="129">
        <f>B22</f>
        <v>850000</v>
      </c>
      <c r="E22" s="129" t="s">
        <v>24</v>
      </c>
      <c r="F22" s="129" t="s">
        <v>130</v>
      </c>
    </row>
    <row r="25" spans="1:6" ht="27" customHeight="1" x14ac:dyDescent="0.3">
      <c r="A25" s="180" t="s">
        <v>131</v>
      </c>
      <c r="B25" s="174"/>
      <c r="C25" s="174"/>
      <c r="D25" s="174"/>
      <c r="E25" s="174"/>
      <c r="F25" s="174"/>
    </row>
  </sheetData>
  <mergeCells count="3">
    <mergeCell ref="A2:F2"/>
    <mergeCell ref="A1:F1"/>
    <mergeCell ref="A25:F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workbookViewId="0">
      <selection sqref="A1:D1"/>
    </sheetView>
  </sheetViews>
  <sheetFormatPr baseColWidth="10" defaultColWidth="8.88671875" defaultRowHeight="14.4" x14ac:dyDescent="0.3"/>
  <cols>
    <col min="1" max="1" width="67" customWidth="1"/>
    <col min="2" max="3" width="24" customWidth="1"/>
    <col min="4" max="4" width="30" customWidth="1"/>
  </cols>
  <sheetData>
    <row r="1" spans="1:4" ht="34.950000000000003" customHeight="1" x14ac:dyDescent="0.3">
      <c r="A1" s="181" t="s">
        <v>132</v>
      </c>
      <c r="B1" s="174"/>
      <c r="C1" s="174"/>
      <c r="D1" s="174"/>
    </row>
    <row r="2" spans="1:4" ht="37.950000000000003" customHeight="1" x14ac:dyDescent="0.3">
      <c r="A2" s="182" t="s">
        <v>133</v>
      </c>
      <c r="B2" s="174"/>
      <c r="C2" s="174"/>
      <c r="D2" s="174"/>
    </row>
    <row r="4" spans="1:4" ht="40.049999999999997" customHeight="1" x14ac:dyDescent="0.3">
      <c r="A4" s="128" t="s">
        <v>134</v>
      </c>
      <c r="B4" s="128" t="s">
        <v>135</v>
      </c>
      <c r="C4" s="128" t="s">
        <v>136</v>
      </c>
      <c r="D4" s="128" t="s">
        <v>137</v>
      </c>
    </row>
    <row r="5" spans="1:4" x14ac:dyDescent="0.3">
      <c r="A5" s="129" t="s">
        <v>138</v>
      </c>
      <c r="B5" s="129">
        <f>T1_ERGEBNIS_01_25!B5</f>
        <v>25</v>
      </c>
      <c r="C5" s="129">
        <f>T2_ERGEBNIS_26_50!B5</f>
        <v>25</v>
      </c>
      <c r="D5" s="129">
        <f t="shared" ref="D5:D12" si="0">SUM(B5:C5)</f>
        <v>50</v>
      </c>
    </row>
    <row r="6" spans="1:4" x14ac:dyDescent="0.3">
      <c r="A6" s="130" t="s">
        <v>139</v>
      </c>
      <c r="B6" s="130">
        <f>T1_ERGEBNIS_01_25!B7</f>
        <v>43</v>
      </c>
      <c r="C6" s="130">
        <f>T2_ERGEBNIS_26_50!B7</f>
        <v>25</v>
      </c>
      <c r="D6" s="130">
        <f t="shared" si="0"/>
        <v>68</v>
      </c>
    </row>
    <row r="7" spans="1:4" x14ac:dyDescent="0.3">
      <c r="A7" s="129" t="s">
        <v>140</v>
      </c>
      <c r="B7" s="129">
        <f>T1_ERGEBNIS_01_25!B8</f>
        <v>35</v>
      </c>
      <c r="C7" s="129">
        <f>T2_ERGEBNIS_26_50!B8</f>
        <v>17</v>
      </c>
      <c r="D7" s="129">
        <f t="shared" si="0"/>
        <v>52</v>
      </c>
    </row>
    <row r="8" spans="1:4" x14ac:dyDescent="0.3">
      <c r="A8" s="130" t="s">
        <v>141</v>
      </c>
      <c r="B8" s="130">
        <f>T1_ERGEBNIS_01_25!B9</f>
        <v>8</v>
      </c>
      <c r="C8" s="130">
        <f>T2_ERGEBNIS_26_50!B9</f>
        <v>6</v>
      </c>
      <c r="D8" s="130">
        <f t="shared" si="0"/>
        <v>14</v>
      </c>
    </row>
    <row r="9" spans="1:4" x14ac:dyDescent="0.3">
      <c r="A9" s="129" t="s">
        <v>142</v>
      </c>
      <c r="B9" s="129">
        <f>T1_ERGEBNIS_01_25!B10</f>
        <v>0</v>
      </c>
      <c r="C9" s="129">
        <f>T2_ERGEBNIS_26_50!B10</f>
        <v>2</v>
      </c>
      <c r="D9" s="129">
        <f t="shared" si="0"/>
        <v>2</v>
      </c>
    </row>
    <row r="10" spans="1:4" x14ac:dyDescent="0.3">
      <c r="A10" s="130" t="s">
        <v>143</v>
      </c>
      <c r="B10" s="130">
        <f>T1_ERGEBNIS_01_25!B15</f>
        <v>36</v>
      </c>
      <c r="C10" s="130">
        <f>T2_ERGEBNIS_26_50!B11</f>
        <v>23</v>
      </c>
      <c r="D10" s="130">
        <f t="shared" si="0"/>
        <v>59</v>
      </c>
    </row>
    <row r="11" spans="1:4" x14ac:dyDescent="0.3">
      <c r="A11" s="129" t="s">
        <v>144</v>
      </c>
      <c r="B11" s="129">
        <f>T1_ERGEBNIS_01_25!B16</f>
        <v>28</v>
      </c>
      <c r="C11" s="129">
        <f>T2_ERGEBNIS_26_50!B12</f>
        <v>15</v>
      </c>
      <c r="D11" s="129">
        <f t="shared" si="0"/>
        <v>43</v>
      </c>
    </row>
    <row r="12" spans="1:4" x14ac:dyDescent="0.3">
      <c r="A12" s="130" t="s">
        <v>145</v>
      </c>
      <c r="B12" s="130">
        <f>T1_ERGEBNIS_01_25!B17</f>
        <v>8</v>
      </c>
      <c r="C12" s="130">
        <f>T2_ERGEBNIS_26_50!B13</f>
        <v>6</v>
      </c>
      <c r="D12" s="130">
        <f t="shared" si="0"/>
        <v>14</v>
      </c>
    </row>
    <row r="13" spans="1:4" x14ac:dyDescent="0.3">
      <c r="A13" s="129"/>
      <c r="B13" s="129"/>
      <c r="C13" s="129"/>
      <c r="D13" s="129"/>
    </row>
    <row r="14" spans="1:4" x14ac:dyDescent="0.3">
      <c r="A14" s="130"/>
      <c r="B14" s="130"/>
      <c r="C14" s="130"/>
      <c r="D14" s="130"/>
    </row>
    <row r="15" spans="1:4" x14ac:dyDescent="0.3">
      <c r="A15" s="129" t="s">
        <v>146</v>
      </c>
      <c r="B15" s="129"/>
      <c r="C15" s="129"/>
      <c r="D15" s="129">
        <v>8650</v>
      </c>
    </row>
    <row r="16" spans="1:4" x14ac:dyDescent="0.3">
      <c r="A16" s="130" t="s">
        <v>147</v>
      </c>
      <c r="B16" s="130"/>
      <c r="C16" s="130"/>
      <c r="D16" s="130">
        <v>8984.7999999999993</v>
      </c>
    </row>
    <row r="17" spans="1:4" x14ac:dyDescent="0.3">
      <c r="A17" s="129" t="s">
        <v>148</v>
      </c>
      <c r="B17" s="129"/>
      <c r="C17" s="129"/>
      <c r="D17" s="129">
        <v>2000</v>
      </c>
    </row>
    <row r="18" spans="1:4" ht="28.8" x14ac:dyDescent="0.3">
      <c r="A18" s="130" t="s">
        <v>149</v>
      </c>
      <c r="B18" s="130"/>
      <c r="C18" s="130"/>
      <c r="D18" s="130"/>
    </row>
    <row r="19" spans="1:4" ht="28.8" x14ac:dyDescent="0.3">
      <c r="A19" s="129" t="s">
        <v>150</v>
      </c>
      <c r="B19" s="129"/>
      <c r="C19" s="129"/>
      <c r="D19" s="129"/>
    </row>
    <row r="20" spans="1:4" ht="28.8" x14ac:dyDescent="0.3">
      <c r="A20" s="130" t="s">
        <v>151</v>
      </c>
      <c r="B20" s="130"/>
      <c r="C20" s="130"/>
      <c r="D20" s="130"/>
    </row>
  </sheetData>
  <mergeCells count="2">
    <mergeCell ref="A1:D1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showGridLines="0" workbookViewId="0">
      <pane xSplit="1" ySplit="4" topLeftCell="B15" activePane="bottomRight" state="frozen"/>
      <selection pane="topRight"/>
      <selection pane="bottomLeft"/>
      <selection pane="bottomRight" sqref="A1:H1"/>
    </sheetView>
  </sheetViews>
  <sheetFormatPr baseColWidth="10" defaultColWidth="8.88671875" defaultRowHeight="14.4" x14ac:dyDescent="0.3"/>
  <cols>
    <col min="1" max="1" width="56" customWidth="1"/>
    <col min="2" max="2" width="24" customWidth="1"/>
    <col min="3" max="3" width="28" customWidth="1"/>
    <col min="4" max="4" width="23" customWidth="1"/>
    <col min="5" max="5" width="25" customWidth="1"/>
    <col min="6" max="8" width="15" customWidth="1"/>
  </cols>
  <sheetData>
    <row r="1" spans="1:8" ht="40.049999999999997" customHeight="1" x14ac:dyDescent="0.3">
      <c r="A1" s="185" t="s">
        <v>152</v>
      </c>
      <c r="B1" s="174"/>
      <c r="C1" s="174"/>
      <c r="D1" s="174"/>
      <c r="E1" s="174"/>
      <c r="F1" s="174"/>
      <c r="G1" s="174"/>
      <c r="H1" s="174"/>
    </row>
    <row r="2" spans="1:8" ht="34.049999999999997" customHeight="1" x14ac:dyDescent="0.3">
      <c r="A2" s="184" t="s">
        <v>153</v>
      </c>
      <c r="B2" s="174"/>
      <c r="C2" s="174"/>
      <c r="D2" s="174"/>
      <c r="E2" s="174"/>
      <c r="F2" s="174"/>
      <c r="G2" s="174"/>
      <c r="H2" s="174"/>
    </row>
    <row r="4" spans="1:8" ht="31.95" customHeight="1" x14ac:dyDescent="0.3">
      <c r="A4" s="81" t="s">
        <v>154</v>
      </c>
      <c r="B4" s="81" t="s">
        <v>155</v>
      </c>
      <c r="C4" s="81" t="s">
        <v>156</v>
      </c>
      <c r="D4" s="81" t="s">
        <v>157</v>
      </c>
      <c r="E4" s="81" t="s">
        <v>158</v>
      </c>
      <c r="F4" s="81"/>
      <c r="G4" s="81"/>
      <c r="H4" s="81"/>
    </row>
    <row r="5" spans="1:8" ht="28.05" customHeight="1" x14ac:dyDescent="0.3">
      <c r="A5" s="82" t="s">
        <v>159</v>
      </c>
      <c r="B5" s="83">
        <f>COUNTIFS(STICHTAG_PROJEKTE!$G$5:$G$75,"VOR",STICHTAG_PROJEKTE!$F$5:$F$75,"PROJEKT")</f>
        <v>32</v>
      </c>
      <c r="C5" s="83">
        <f>COUNTIFS(STICHTAG_PROJEKTE!$G$5:$G$75,"NACH",STICHTAG_PROJEKTE!$F$5:$F$75,"PROJEKT")</f>
        <v>17</v>
      </c>
      <c r="D5" s="83">
        <f>COUNTIFS(STICHTAG_PROJEKTE!$G$5:$G$75,"OFFEN",STICHTAG_PROJEKTE!$F$5:$F$75,"PROJEKT")</f>
        <v>5</v>
      </c>
      <c r="E5" s="84">
        <f t="shared" ref="E5:E11" si="0">SUM(B5:D5)</f>
        <v>54</v>
      </c>
    </row>
    <row r="6" spans="1:8" ht="28.05" customHeight="1" x14ac:dyDescent="0.3">
      <c r="A6" s="82" t="s">
        <v>160</v>
      </c>
      <c r="B6" s="83">
        <f>COUNTIFS(STICHTAG_PROJEKTE!$G$5:$G$75,"VOR",STICHTAG_PROJEKTE!$F$5:$F$75,"PROJEKT",STICHTAG_PROJEKTE!$M$5:$M$75,"JA")</f>
        <v>19</v>
      </c>
      <c r="C6" s="83">
        <f>COUNTIFS(STICHTAG_PROJEKTE!$G$5:$G$75,"NACH",STICHTAG_PROJEKTE!$F$5:$F$75,"PROJEKT",STICHTAG_PROJEKTE!$M$5:$M$75,"JA")</f>
        <v>8</v>
      </c>
      <c r="D6" s="83">
        <f>COUNTIFS(STICHTAG_PROJEKTE!$G$5:$G$75,"OFFEN",STICHTAG_PROJEKTE!$F$5:$F$75,"PROJEKT",STICHTAG_PROJEKTE!$M$5:$M$75,"JA")</f>
        <v>1</v>
      </c>
      <c r="E6" s="84">
        <f t="shared" si="0"/>
        <v>28</v>
      </c>
    </row>
    <row r="7" spans="1:8" ht="28.05" customHeight="1" x14ac:dyDescent="0.3">
      <c r="A7" s="85" t="s">
        <v>161</v>
      </c>
      <c r="B7" s="86">
        <f>SUMIFS(STICHTAG_PROJEKTE!$J$5:$J$75,STICHTAG_PROJEKTE!$G$5:$G$75,"VOR",STICHTAG_PROJEKTE!$F$5:$F$75,"PROJEKT",STICHTAG_PROJEKTE!$M$5:$M$75,"JA")</f>
        <v>13136.7</v>
      </c>
      <c r="C7" s="86">
        <f>SUMIFS(STICHTAG_PROJEKTE!$J$5:$J$75,STICHTAG_PROJEKTE!$G$5:$G$75,"NACH",STICHTAG_PROJEKTE!$F$5:$F$75,"PROJEKT",STICHTAG_PROJEKTE!$M$5:$M$75,"JA")</f>
        <v>2015</v>
      </c>
      <c r="D7" s="86">
        <f>SUMIFS(STICHTAG_PROJEKTE!$J$5:$J$75,STICHTAG_PROJEKTE!$G$5:$G$75,"OFFEN",STICHTAG_PROJEKTE!$F$5:$F$75,"PROJEKT",STICHTAG_PROJEKTE!$M$5:$M$75,"JA")</f>
        <v>3.4</v>
      </c>
      <c r="E7" s="87">
        <f t="shared" si="0"/>
        <v>15155.1</v>
      </c>
    </row>
    <row r="8" spans="1:8" ht="28.05" customHeight="1" x14ac:dyDescent="0.3">
      <c r="A8" s="82" t="s">
        <v>162</v>
      </c>
      <c r="B8" s="83">
        <f>COUNTIFS(STICHTAG_PROJEKTE!$G$5:$G$75,"VOR",STICHTAG_PROJEKTE!$F$5:$F$75,"PROGRAMM")</f>
        <v>11</v>
      </c>
      <c r="C8" s="83">
        <f>COUNTIFS(STICHTAG_PROJEKTE!$G$5:$G$75,"NACH",STICHTAG_PROJEKTE!$F$5:$F$75,"PROGRAMM")</f>
        <v>4</v>
      </c>
      <c r="D8" s="83">
        <f>COUNTIFS(STICHTAG_PROJEKTE!$G$5:$G$75,"OFFEN",STICHTAG_PROJEKTE!$F$5:$F$75,"PROGRAMM")</f>
        <v>1</v>
      </c>
      <c r="E8" s="84">
        <f t="shared" si="0"/>
        <v>16</v>
      </c>
    </row>
    <row r="9" spans="1:8" ht="28.05" customHeight="1" x14ac:dyDescent="0.3">
      <c r="A9" s="82" t="s">
        <v>163</v>
      </c>
      <c r="B9" s="83">
        <f>COUNTIFS(STICHTAG_PROJEKTE!$G$5:$G$75,"VOR",STICHTAG_PROJEKTE!$F$5:$F$75,"PROGRAMM",STICHTAG_PROJEKTE!$M$5:$M$75,"JA")</f>
        <v>5</v>
      </c>
      <c r="C9" s="83">
        <f>COUNTIFS(STICHTAG_PROJEKTE!$G$5:$G$75,"NACH",STICHTAG_PROJEKTE!$F$5:$F$75,"PROGRAMM",STICHTAG_PROJEKTE!$M$5:$M$75,"JA")</f>
        <v>4</v>
      </c>
      <c r="D9" s="83">
        <f>COUNTIFS(STICHTAG_PROJEKTE!$G$5:$G$75,"OFFEN",STICHTAG_PROJEKTE!$F$5:$F$75,"PROGRAMM",STICHTAG_PROJEKTE!$M$5:$M$75,"JA")</f>
        <v>0</v>
      </c>
      <c r="E9" s="84">
        <f t="shared" si="0"/>
        <v>9</v>
      </c>
    </row>
    <row r="10" spans="1:8" ht="28.05" customHeight="1" x14ac:dyDescent="0.3">
      <c r="A10" s="85" t="s">
        <v>164</v>
      </c>
      <c r="B10" s="86">
        <f>SUMIFS(STICHTAG_PROJEKTE!$J$5:$J$75,STICHTAG_PROJEKTE!$G$5:$G$75,"VOR",STICHTAG_PROJEKTE!$F$5:$F$75,"PROGRAMM",STICHTAG_PROJEKTE!$M$5:$M$75,"JA")</f>
        <v>20086</v>
      </c>
      <c r="C10" s="86">
        <f>SUMIFS(STICHTAG_PROJEKTE!$J$5:$J$75,STICHTAG_PROJEKTE!$G$5:$G$75,"NACH",STICHTAG_PROJEKTE!$F$5:$F$75,"PROGRAMM",STICHTAG_PROJEKTE!$M$5:$M$75,"JA")</f>
        <v>8825</v>
      </c>
      <c r="D10" s="86">
        <f>SUMIFS(STICHTAG_PROJEKTE!$J$5:$J$75,STICHTAG_PROJEKTE!$G$5:$G$75,"OFFEN",STICHTAG_PROJEKTE!$F$5:$F$75,"PROGRAMM",STICHTAG_PROJEKTE!$M$5:$M$75,"JA")</f>
        <v>0</v>
      </c>
      <c r="E10" s="87">
        <f t="shared" si="0"/>
        <v>28911</v>
      </c>
    </row>
    <row r="11" spans="1:8" ht="28.05" customHeight="1" x14ac:dyDescent="0.3">
      <c r="A11" s="82" t="s">
        <v>165</v>
      </c>
      <c r="B11" s="83">
        <f>COUNTIFS(STICHTAG_PROJEKTE!$G$5:$G$75,"VOR",STICHTAG_PROJEKTE!$F$5:$F$75,"RAHMENVERTRAG")</f>
        <v>1</v>
      </c>
      <c r="C11" s="83">
        <f>COUNTIFS(STICHTAG_PROJEKTE!$G$5:$G$75,"NACH",STICHTAG_PROJEKTE!$F$5:$F$75,"RAHMENVERTRAG")</f>
        <v>0</v>
      </c>
      <c r="D11" s="83">
        <f>COUNTIFS(STICHTAG_PROJEKTE!$G$5:$G$75,"OFFEN",STICHTAG_PROJEKTE!$F$5:$F$75,"RAHMENVERTRAG")</f>
        <v>0</v>
      </c>
      <c r="E11" s="84">
        <f t="shared" si="0"/>
        <v>1</v>
      </c>
    </row>
    <row r="14" spans="1:8" x14ac:dyDescent="0.3">
      <c r="A14" s="88" t="s">
        <v>166</v>
      </c>
      <c r="B14" s="89">
        <f>B5/$E$5</f>
        <v>0.59259259259259256</v>
      </c>
      <c r="C14" s="89">
        <f>C5/$E$5</f>
        <v>0.31481481481481483</v>
      </c>
      <c r="D14" s="89">
        <f>D5/$E$5</f>
        <v>9.2592592592592587E-2</v>
      </c>
      <c r="E14" s="89">
        <f>SUM(B14:D14)</f>
        <v>1</v>
      </c>
    </row>
    <row r="16" spans="1:8" ht="31.95" customHeight="1" x14ac:dyDescent="0.3">
      <c r="A16" s="183" t="s">
        <v>167</v>
      </c>
      <c r="B16" s="174"/>
      <c r="C16" s="174"/>
      <c r="D16" s="174"/>
      <c r="E16" s="174"/>
      <c r="F16" s="174"/>
      <c r="G16" s="174"/>
      <c r="H16" s="174"/>
    </row>
    <row r="17" spans="1:8" ht="31.95" customHeight="1" x14ac:dyDescent="0.3">
      <c r="A17" s="183" t="s">
        <v>168</v>
      </c>
      <c r="B17" s="174"/>
      <c r="C17" s="174"/>
      <c r="D17" s="174"/>
      <c r="E17" s="174"/>
      <c r="F17" s="174"/>
      <c r="G17" s="174"/>
      <c r="H17" s="174"/>
    </row>
    <row r="18" spans="1:8" ht="31.95" customHeight="1" x14ac:dyDescent="0.3">
      <c r="A18" s="183" t="s">
        <v>169</v>
      </c>
      <c r="B18" s="174"/>
      <c r="C18" s="174"/>
      <c r="D18" s="174"/>
      <c r="E18" s="174"/>
      <c r="F18" s="174"/>
      <c r="G18" s="174"/>
      <c r="H18" s="174"/>
    </row>
    <row r="19" spans="1:8" ht="31.95" customHeight="1" x14ac:dyDescent="0.3">
      <c r="A19" s="183" t="s">
        <v>170</v>
      </c>
      <c r="B19" s="174"/>
      <c r="C19" s="174"/>
      <c r="D19" s="174"/>
      <c r="E19" s="174"/>
      <c r="F19" s="174"/>
      <c r="G19" s="174"/>
      <c r="H19" s="174"/>
    </row>
    <row r="20" spans="1:8" ht="31.95" customHeight="1" x14ac:dyDescent="0.3">
      <c r="A20" s="183" t="s">
        <v>171</v>
      </c>
      <c r="B20" s="174"/>
      <c r="C20" s="174"/>
      <c r="D20" s="174"/>
      <c r="E20" s="174"/>
      <c r="F20" s="174"/>
      <c r="G20" s="174"/>
      <c r="H20" s="174"/>
    </row>
    <row r="21" spans="1:8" ht="31.95" customHeight="1" x14ac:dyDescent="0.3">
      <c r="A21" s="183" t="s">
        <v>172</v>
      </c>
      <c r="B21" s="174"/>
      <c r="C21" s="174"/>
      <c r="D21" s="174"/>
      <c r="E21" s="174"/>
      <c r="F21" s="174"/>
      <c r="G21" s="174"/>
      <c r="H21" s="174"/>
    </row>
    <row r="22" spans="1:8" ht="31.95" customHeight="1" x14ac:dyDescent="0.3">
      <c r="A22" s="183" t="s">
        <v>173</v>
      </c>
      <c r="B22" s="174"/>
      <c r="C22" s="174"/>
      <c r="D22" s="174"/>
      <c r="E22" s="174"/>
      <c r="F22" s="174"/>
      <c r="G22" s="174"/>
      <c r="H22" s="174"/>
    </row>
    <row r="23" spans="1:8" ht="31.95" customHeight="1" x14ac:dyDescent="0.3">
      <c r="A23" s="183" t="s">
        <v>174</v>
      </c>
      <c r="B23" s="174"/>
      <c r="C23" s="174"/>
      <c r="D23" s="174"/>
      <c r="E23" s="174"/>
      <c r="F23" s="174"/>
      <c r="G23" s="174"/>
      <c r="H23" s="174"/>
    </row>
  </sheetData>
  <mergeCells count="10">
    <mergeCell ref="A1:H1"/>
    <mergeCell ref="A23:H23"/>
    <mergeCell ref="A22:H22"/>
    <mergeCell ref="A17:H17"/>
    <mergeCell ref="A18:H18"/>
    <mergeCell ref="A21:H21"/>
    <mergeCell ref="A20:H20"/>
    <mergeCell ref="A16:H16"/>
    <mergeCell ref="A2:H2"/>
    <mergeCell ref="A19:H1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5"/>
  <sheetViews>
    <sheetView showGridLines="0" workbookViewId="0">
      <pane xSplit="4" ySplit="4" topLeftCell="E70" activePane="bottomRight" state="frozen"/>
      <selection pane="topRight"/>
      <selection pane="bottomLeft"/>
      <selection pane="bottomRight" sqref="A1:R1"/>
    </sheetView>
  </sheetViews>
  <sheetFormatPr baseColWidth="10" defaultColWidth="8.88671875" defaultRowHeight="14.4" x14ac:dyDescent="0.3"/>
  <cols>
    <col min="1" max="1" width="9" customWidth="1"/>
    <col min="2" max="2" width="10" customWidth="1"/>
    <col min="3" max="3" width="30" customWidth="1"/>
    <col min="4" max="4" width="18" customWidth="1"/>
    <col min="5" max="5" width="55" customWidth="1"/>
    <col min="6" max="7" width="18" customWidth="1"/>
    <col min="8" max="8" width="32" customWidth="1"/>
    <col min="9" max="9" width="60" customWidth="1"/>
    <col min="10" max="10" width="16" customWidth="1"/>
    <col min="11" max="11" width="17" customWidth="1"/>
    <col min="12" max="12" width="32" customWidth="1"/>
    <col min="13" max="13" width="17" customWidth="1"/>
    <col min="14" max="14" width="92" customWidth="1"/>
    <col min="15" max="16" width="75" customWidth="1"/>
    <col min="17" max="17" width="17" customWidth="1"/>
    <col min="18" max="18" width="28" customWidth="1"/>
  </cols>
  <sheetData>
    <row r="1" spans="1:18" ht="40.049999999999997" customHeight="1" x14ac:dyDescent="0.3">
      <c r="A1" s="185" t="s">
        <v>175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</row>
    <row r="2" spans="1:18" ht="34.049999999999997" customHeight="1" x14ac:dyDescent="0.3">
      <c r="A2" s="184" t="s">
        <v>176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</row>
    <row r="4" spans="1:18" ht="31.95" customHeight="1" x14ac:dyDescent="0.3">
      <c r="A4" s="81" t="s">
        <v>177</v>
      </c>
      <c r="B4" s="81" t="s">
        <v>178</v>
      </c>
      <c r="C4" s="81" t="s">
        <v>179</v>
      </c>
      <c r="D4" s="81" t="s">
        <v>180</v>
      </c>
      <c r="E4" s="81" t="s">
        <v>181</v>
      </c>
      <c r="F4" s="81" t="s">
        <v>182</v>
      </c>
      <c r="G4" s="81" t="s">
        <v>183</v>
      </c>
      <c r="H4" s="81" t="s">
        <v>184</v>
      </c>
      <c r="I4" s="81" t="s">
        <v>185</v>
      </c>
      <c r="J4" s="81" t="s">
        <v>186</v>
      </c>
      <c r="K4" s="81" t="s">
        <v>187</v>
      </c>
      <c r="L4" s="81" t="s">
        <v>188</v>
      </c>
      <c r="M4" s="81" t="s">
        <v>189</v>
      </c>
      <c r="N4" s="81" t="s">
        <v>190</v>
      </c>
      <c r="O4" s="81" t="s">
        <v>191</v>
      </c>
      <c r="P4" s="81" t="s">
        <v>192</v>
      </c>
      <c r="Q4" s="81" t="s">
        <v>193</v>
      </c>
      <c r="R4" s="81" t="s">
        <v>194</v>
      </c>
    </row>
    <row r="5" spans="1:18" ht="43.95" customHeight="1" x14ac:dyDescent="0.3">
      <c r="A5" s="90" t="s">
        <v>195</v>
      </c>
      <c r="B5" s="90">
        <v>1</v>
      </c>
      <c r="C5" s="90" t="s">
        <v>196</v>
      </c>
      <c r="D5" s="90"/>
      <c r="E5" s="90" t="s">
        <v>197</v>
      </c>
      <c r="F5" s="90" t="s">
        <v>198</v>
      </c>
      <c r="G5" s="91" t="s">
        <v>199</v>
      </c>
      <c r="H5" s="90" t="s">
        <v>200</v>
      </c>
      <c r="I5" s="90" t="s">
        <v>201</v>
      </c>
      <c r="J5" s="92"/>
      <c r="K5" s="90"/>
      <c r="L5" s="90" t="s">
        <v>202</v>
      </c>
      <c r="M5" s="93" t="s">
        <v>203</v>
      </c>
      <c r="N5" s="90" t="s">
        <v>204</v>
      </c>
      <c r="O5" s="94" t="s">
        <v>205</v>
      </c>
      <c r="P5" s="90"/>
      <c r="Q5" s="90">
        <v>5</v>
      </c>
      <c r="R5" s="90" t="s">
        <v>206</v>
      </c>
    </row>
    <row r="6" spans="1:18" ht="43.95" customHeight="1" x14ac:dyDescent="0.3">
      <c r="A6" s="90" t="s">
        <v>207</v>
      </c>
      <c r="B6" s="90">
        <v>8</v>
      </c>
      <c r="C6" s="90" t="s">
        <v>208</v>
      </c>
      <c r="D6" s="90"/>
      <c r="E6" s="90" t="s">
        <v>209</v>
      </c>
      <c r="F6" s="90" t="s">
        <v>198</v>
      </c>
      <c r="G6" s="91" t="s">
        <v>199</v>
      </c>
      <c r="H6" s="90" t="s">
        <v>210</v>
      </c>
      <c r="I6" s="90" t="s">
        <v>211</v>
      </c>
      <c r="J6" s="92">
        <v>8800</v>
      </c>
      <c r="K6" s="90" t="s">
        <v>212</v>
      </c>
      <c r="L6" s="90" t="s">
        <v>213</v>
      </c>
      <c r="M6" s="95" t="s">
        <v>214</v>
      </c>
      <c r="N6" s="90" t="s">
        <v>215</v>
      </c>
      <c r="O6" s="94" t="s">
        <v>216</v>
      </c>
      <c r="P6" s="90"/>
      <c r="Q6" s="90">
        <v>8</v>
      </c>
      <c r="R6" s="90" t="s">
        <v>206</v>
      </c>
    </row>
    <row r="7" spans="1:18" ht="43.95" customHeight="1" x14ac:dyDescent="0.3">
      <c r="A7" s="90" t="s">
        <v>217</v>
      </c>
      <c r="B7" s="90">
        <v>8</v>
      </c>
      <c r="C7" s="90" t="s">
        <v>208</v>
      </c>
      <c r="D7" s="90"/>
      <c r="E7" s="90" t="s">
        <v>218</v>
      </c>
      <c r="F7" s="90" t="s">
        <v>198</v>
      </c>
      <c r="G7" s="91" t="s">
        <v>199</v>
      </c>
      <c r="H7" s="90" t="s">
        <v>219</v>
      </c>
      <c r="I7" s="90" t="s">
        <v>219</v>
      </c>
      <c r="J7" s="92">
        <v>7800</v>
      </c>
      <c r="K7" s="90" t="s">
        <v>212</v>
      </c>
      <c r="L7" s="90" t="s">
        <v>213</v>
      </c>
      <c r="M7" s="95" t="s">
        <v>214</v>
      </c>
      <c r="N7" s="90" t="s">
        <v>220</v>
      </c>
      <c r="O7" s="94" t="s">
        <v>221</v>
      </c>
      <c r="P7" s="90"/>
      <c r="Q7" s="90">
        <v>9</v>
      </c>
      <c r="R7" s="90" t="s">
        <v>206</v>
      </c>
    </row>
    <row r="8" spans="1:18" ht="43.95" customHeight="1" x14ac:dyDescent="0.3">
      <c r="A8" s="90" t="s">
        <v>222</v>
      </c>
      <c r="B8" s="90">
        <v>9</v>
      </c>
      <c r="C8" s="90" t="s">
        <v>223</v>
      </c>
      <c r="D8" s="90"/>
      <c r="E8" s="90" t="s">
        <v>224</v>
      </c>
      <c r="F8" s="90" t="s">
        <v>225</v>
      </c>
      <c r="G8" s="91" t="s">
        <v>199</v>
      </c>
      <c r="H8" s="90" t="s">
        <v>226</v>
      </c>
      <c r="I8" s="90" t="s">
        <v>227</v>
      </c>
      <c r="J8" s="92"/>
      <c r="K8" s="90"/>
      <c r="L8" s="90" t="s">
        <v>228</v>
      </c>
      <c r="M8" s="93" t="s">
        <v>203</v>
      </c>
      <c r="N8" s="90" t="s">
        <v>229</v>
      </c>
      <c r="O8" s="94" t="s">
        <v>230</v>
      </c>
      <c r="P8" s="94" t="s">
        <v>231</v>
      </c>
      <c r="Q8" s="90">
        <v>10</v>
      </c>
      <c r="R8" s="90" t="s">
        <v>206</v>
      </c>
    </row>
    <row r="9" spans="1:18" ht="43.95" customHeight="1" x14ac:dyDescent="0.3">
      <c r="A9" s="90" t="s">
        <v>232</v>
      </c>
      <c r="B9" s="90">
        <v>15</v>
      </c>
      <c r="C9" s="90" t="s">
        <v>233</v>
      </c>
      <c r="D9" s="90"/>
      <c r="E9" s="90" t="s">
        <v>234</v>
      </c>
      <c r="F9" s="90" t="s">
        <v>225</v>
      </c>
      <c r="G9" s="91" t="s">
        <v>199</v>
      </c>
      <c r="H9" s="90" t="s">
        <v>235</v>
      </c>
      <c r="I9" s="90" t="s">
        <v>236</v>
      </c>
      <c r="J9" s="92"/>
      <c r="K9" s="90"/>
      <c r="L9" s="90" t="s">
        <v>213</v>
      </c>
      <c r="M9" s="93" t="s">
        <v>203</v>
      </c>
      <c r="N9" s="90"/>
      <c r="O9" s="94" t="s">
        <v>237</v>
      </c>
      <c r="P9" s="90"/>
      <c r="Q9" s="90">
        <v>17</v>
      </c>
      <c r="R9" s="90" t="s">
        <v>206</v>
      </c>
    </row>
    <row r="10" spans="1:18" ht="43.95" customHeight="1" x14ac:dyDescent="0.3">
      <c r="A10" s="90" t="s">
        <v>238</v>
      </c>
      <c r="B10" s="90">
        <v>16</v>
      </c>
      <c r="C10" s="90" t="s">
        <v>239</v>
      </c>
      <c r="D10" s="90"/>
      <c r="E10" s="90" t="s">
        <v>240</v>
      </c>
      <c r="F10" s="90" t="s">
        <v>225</v>
      </c>
      <c r="G10" s="96" t="s">
        <v>241</v>
      </c>
      <c r="H10" s="90"/>
      <c r="I10" s="90" t="s">
        <v>242</v>
      </c>
      <c r="J10" s="92"/>
      <c r="K10" s="90"/>
      <c r="L10" s="90" t="s">
        <v>243</v>
      </c>
      <c r="M10" s="93" t="s">
        <v>203</v>
      </c>
      <c r="N10" s="90" t="s">
        <v>244</v>
      </c>
      <c r="O10" s="94" t="s">
        <v>245</v>
      </c>
      <c r="P10" s="90"/>
      <c r="Q10" s="90">
        <v>18</v>
      </c>
      <c r="R10" s="90" t="s">
        <v>241</v>
      </c>
    </row>
    <row r="11" spans="1:18" ht="43.95" customHeight="1" x14ac:dyDescent="0.3">
      <c r="A11" s="90" t="s">
        <v>246</v>
      </c>
      <c r="B11" s="90">
        <v>16</v>
      </c>
      <c r="C11" s="90" t="s">
        <v>239</v>
      </c>
      <c r="D11" s="90"/>
      <c r="E11" s="90" t="s">
        <v>247</v>
      </c>
      <c r="F11" s="90" t="s">
        <v>225</v>
      </c>
      <c r="G11" s="96" t="s">
        <v>241</v>
      </c>
      <c r="H11" s="90"/>
      <c r="I11" s="90" t="s">
        <v>248</v>
      </c>
      <c r="J11" s="92"/>
      <c r="K11" s="90"/>
      <c r="L11" s="90" t="s">
        <v>243</v>
      </c>
      <c r="M11" s="93" t="s">
        <v>203</v>
      </c>
      <c r="N11" s="90" t="s">
        <v>249</v>
      </c>
      <c r="O11" s="94" t="s">
        <v>245</v>
      </c>
      <c r="P11" s="90"/>
      <c r="Q11" s="90">
        <v>19</v>
      </c>
      <c r="R11" s="90" t="s">
        <v>241</v>
      </c>
    </row>
    <row r="12" spans="1:18" ht="43.95" customHeight="1" x14ac:dyDescent="0.3">
      <c r="A12" s="90" t="s">
        <v>250</v>
      </c>
      <c r="B12" s="90">
        <v>16</v>
      </c>
      <c r="C12" s="90" t="s">
        <v>239</v>
      </c>
      <c r="D12" s="90"/>
      <c r="E12" s="90" t="s">
        <v>251</v>
      </c>
      <c r="F12" s="90" t="s">
        <v>225</v>
      </c>
      <c r="G12" s="96" t="s">
        <v>241</v>
      </c>
      <c r="H12" s="90"/>
      <c r="I12" s="90" t="s">
        <v>252</v>
      </c>
      <c r="J12" s="92"/>
      <c r="K12" s="90"/>
      <c r="L12" s="90" t="s">
        <v>243</v>
      </c>
      <c r="M12" s="93" t="s">
        <v>203</v>
      </c>
      <c r="N12" s="90" t="s">
        <v>249</v>
      </c>
      <c r="O12" s="94" t="s">
        <v>245</v>
      </c>
      <c r="P12" s="90"/>
      <c r="Q12" s="90">
        <v>20</v>
      </c>
      <c r="R12" s="90" t="s">
        <v>241</v>
      </c>
    </row>
    <row r="13" spans="1:18" ht="43.95" customHeight="1" x14ac:dyDescent="0.3">
      <c r="A13" s="90" t="s">
        <v>253</v>
      </c>
      <c r="B13" s="90">
        <v>17</v>
      </c>
      <c r="C13" s="90" t="s">
        <v>254</v>
      </c>
      <c r="D13" s="90"/>
      <c r="E13" s="90" t="s">
        <v>255</v>
      </c>
      <c r="F13" s="90" t="s">
        <v>225</v>
      </c>
      <c r="G13" s="91" t="s">
        <v>199</v>
      </c>
      <c r="H13" s="90" t="s">
        <v>256</v>
      </c>
      <c r="I13" s="90" t="s">
        <v>257</v>
      </c>
      <c r="J13" s="92">
        <v>300</v>
      </c>
      <c r="K13" s="90" t="s">
        <v>258</v>
      </c>
      <c r="L13" s="90"/>
      <c r="M13" s="95" t="s">
        <v>214</v>
      </c>
      <c r="N13" s="90" t="s">
        <v>259</v>
      </c>
      <c r="O13" s="94" t="s">
        <v>260</v>
      </c>
      <c r="P13" s="90"/>
      <c r="Q13" s="90"/>
      <c r="R13" s="90" t="s">
        <v>206</v>
      </c>
    </row>
    <row r="14" spans="1:18" ht="43.95" customHeight="1" x14ac:dyDescent="0.3">
      <c r="A14" s="90" t="s">
        <v>261</v>
      </c>
      <c r="B14" s="90">
        <v>21</v>
      </c>
      <c r="C14" s="90" t="s">
        <v>262</v>
      </c>
      <c r="D14" s="90"/>
      <c r="E14" s="90" t="s">
        <v>263</v>
      </c>
      <c r="F14" s="90" t="s">
        <v>225</v>
      </c>
      <c r="G14" s="91" t="s">
        <v>199</v>
      </c>
      <c r="H14" s="90" t="s">
        <v>210</v>
      </c>
      <c r="I14" s="90" t="s">
        <v>264</v>
      </c>
      <c r="J14" s="92"/>
      <c r="K14" s="90"/>
      <c r="L14" s="90" t="s">
        <v>213</v>
      </c>
      <c r="M14" s="93" t="s">
        <v>203</v>
      </c>
      <c r="N14" s="90"/>
      <c r="O14" s="94" t="s">
        <v>265</v>
      </c>
      <c r="P14" s="90"/>
      <c r="Q14" s="90">
        <v>22</v>
      </c>
      <c r="R14" s="90" t="s">
        <v>206</v>
      </c>
    </row>
    <row r="15" spans="1:18" ht="43.95" customHeight="1" x14ac:dyDescent="0.3">
      <c r="A15" s="90" t="s">
        <v>266</v>
      </c>
      <c r="B15" s="90">
        <v>30</v>
      </c>
      <c r="C15" s="90" t="s">
        <v>267</v>
      </c>
      <c r="D15" s="90"/>
      <c r="E15" s="90" t="s">
        <v>268</v>
      </c>
      <c r="F15" s="90" t="s">
        <v>225</v>
      </c>
      <c r="G15" s="91" t="s">
        <v>199</v>
      </c>
      <c r="H15" s="90" t="s">
        <v>269</v>
      </c>
      <c r="I15" s="90" t="s">
        <v>269</v>
      </c>
      <c r="J15" s="92">
        <v>45</v>
      </c>
      <c r="K15" s="90" t="s">
        <v>270</v>
      </c>
      <c r="L15" s="90" t="s">
        <v>271</v>
      </c>
      <c r="M15" s="95" t="s">
        <v>214</v>
      </c>
      <c r="N15" s="90"/>
      <c r="O15" s="94" t="s">
        <v>272</v>
      </c>
      <c r="P15" s="90"/>
      <c r="Q15" s="90">
        <v>29</v>
      </c>
      <c r="R15" s="90" t="s">
        <v>206</v>
      </c>
    </row>
    <row r="16" spans="1:18" ht="43.95" customHeight="1" x14ac:dyDescent="0.3">
      <c r="A16" s="90" t="s">
        <v>273</v>
      </c>
      <c r="B16" s="90">
        <v>30</v>
      </c>
      <c r="C16" s="90" t="s">
        <v>267</v>
      </c>
      <c r="D16" s="90"/>
      <c r="E16" s="90" t="s">
        <v>274</v>
      </c>
      <c r="F16" s="90" t="s">
        <v>198</v>
      </c>
      <c r="G16" s="91" t="s">
        <v>199</v>
      </c>
      <c r="H16" s="90" t="s">
        <v>269</v>
      </c>
      <c r="I16" s="90" t="s">
        <v>269</v>
      </c>
      <c r="J16" s="92">
        <v>150</v>
      </c>
      <c r="K16" s="90" t="s">
        <v>275</v>
      </c>
      <c r="L16" s="90" t="s">
        <v>213</v>
      </c>
      <c r="M16" s="95" t="s">
        <v>214</v>
      </c>
      <c r="N16" s="90" t="s">
        <v>276</v>
      </c>
      <c r="O16" s="94" t="s">
        <v>277</v>
      </c>
      <c r="P16" s="90"/>
      <c r="Q16" s="90">
        <v>28</v>
      </c>
      <c r="R16" s="90" t="s">
        <v>206</v>
      </c>
    </row>
    <row r="17" spans="1:18" ht="43.95" customHeight="1" x14ac:dyDescent="0.3">
      <c r="A17" s="90" t="s">
        <v>278</v>
      </c>
      <c r="B17" s="90">
        <v>33</v>
      </c>
      <c r="C17" s="90" t="s">
        <v>279</v>
      </c>
      <c r="D17" s="90"/>
      <c r="E17" s="90" t="s">
        <v>280</v>
      </c>
      <c r="F17" s="90" t="s">
        <v>225</v>
      </c>
      <c r="G17" s="91" t="s">
        <v>199</v>
      </c>
      <c r="H17" s="90" t="s">
        <v>281</v>
      </c>
      <c r="I17" s="90" t="s">
        <v>282</v>
      </c>
      <c r="J17" s="92"/>
      <c r="K17" s="90"/>
      <c r="L17" s="90" t="s">
        <v>283</v>
      </c>
      <c r="M17" s="93" t="s">
        <v>203</v>
      </c>
      <c r="N17" s="90"/>
      <c r="O17" s="94" t="s">
        <v>284</v>
      </c>
      <c r="P17" s="90"/>
      <c r="Q17" s="90">
        <v>30</v>
      </c>
      <c r="R17" s="90" t="s">
        <v>206</v>
      </c>
    </row>
    <row r="18" spans="1:18" ht="43.95" customHeight="1" x14ac:dyDescent="0.3">
      <c r="A18" s="90" t="s">
        <v>285</v>
      </c>
      <c r="B18" s="90">
        <v>34</v>
      </c>
      <c r="C18" s="90" t="s">
        <v>286</v>
      </c>
      <c r="D18" s="90"/>
      <c r="E18" s="90" t="s">
        <v>287</v>
      </c>
      <c r="F18" s="90" t="s">
        <v>225</v>
      </c>
      <c r="G18" s="97" t="s">
        <v>288</v>
      </c>
      <c r="H18" s="90" t="s">
        <v>289</v>
      </c>
      <c r="I18" s="90" t="s">
        <v>290</v>
      </c>
      <c r="J18" s="92"/>
      <c r="K18" s="90"/>
      <c r="L18" s="90" t="s">
        <v>291</v>
      </c>
      <c r="M18" s="93" t="s">
        <v>203</v>
      </c>
      <c r="N18" s="90" t="s">
        <v>292</v>
      </c>
      <c r="O18" s="94" t="s">
        <v>293</v>
      </c>
      <c r="P18" s="90"/>
      <c r="Q18" s="90">
        <v>31</v>
      </c>
      <c r="R18" s="90" t="s">
        <v>294</v>
      </c>
    </row>
    <row r="19" spans="1:18" ht="43.95" customHeight="1" x14ac:dyDescent="0.3">
      <c r="A19" s="90" t="s">
        <v>295</v>
      </c>
      <c r="B19" s="90">
        <v>37</v>
      </c>
      <c r="C19" s="90" t="s">
        <v>296</v>
      </c>
      <c r="D19" s="90"/>
      <c r="E19" s="90" t="s">
        <v>297</v>
      </c>
      <c r="F19" s="90" t="s">
        <v>225</v>
      </c>
      <c r="G19" s="91" t="s">
        <v>199</v>
      </c>
      <c r="H19" s="90" t="s">
        <v>298</v>
      </c>
      <c r="I19" s="90" t="s">
        <v>299</v>
      </c>
      <c r="J19" s="92"/>
      <c r="K19" s="90"/>
      <c r="L19" s="90" t="s">
        <v>300</v>
      </c>
      <c r="M19" s="93" t="s">
        <v>203</v>
      </c>
      <c r="N19" s="90" t="s">
        <v>301</v>
      </c>
      <c r="O19" s="94" t="s">
        <v>302</v>
      </c>
      <c r="P19" s="90"/>
      <c r="Q19" s="90">
        <v>32</v>
      </c>
      <c r="R19" s="90" t="s">
        <v>206</v>
      </c>
    </row>
    <row r="20" spans="1:18" ht="43.95" customHeight="1" x14ac:dyDescent="0.3">
      <c r="A20" s="90" t="s">
        <v>303</v>
      </c>
      <c r="B20" s="90">
        <v>38</v>
      </c>
      <c r="C20" s="90" t="s">
        <v>304</v>
      </c>
      <c r="D20" s="90"/>
      <c r="E20" s="90" t="s">
        <v>305</v>
      </c>
      <c r="F20" s="90" t="s">
        <v>225</v>
      </c>
      <c r="G20" s="91" t="s">
        <v>199</v>
      </c>
      <c r="H20" s="90" t="s">
        <v>306</v>
      </c>
      <c r="I20" s="90" t="s">
        <v>307</v>
      </c>
      <c r="J20" s="92">
        <v>1000</v>
      </c>
      <c r="K20" s="90" t="s">
        <v>270</v>
      </c>
      <c r="L20" s="90" t="s">
        <v>213</v>
      </c>
      <c r="M20" s="95" t="s">
        <v>214</v>
      </c>
      <c r="N20" s="90"/>
      <c r="O20" s="94" t="s">
        <v>308</v>
      </c>
      <c r="P20" s="90"/>
      <c r="Q20" s="90">
        <v>33</v>
      </c>
      <c r="R20" s="90" t="s">
        <v>206</v>
      </c>
    </row>
    <row r="21" spans="1:18" ht="43.95" customHeight="1" x14ac:dyDescent="0.3">
      <c r="A21" s="90" t="s">
        <v>309</v>
      </c>
      <c r="B21" s="90">
        <v>40</v>
      </c>
      <c r="C21" s="90" t="s">
        <v>310</v>
      </c>
      <c r="D21" s="90"/>
      <c r="E21" s="90" t="s">
        <v>311</v>
      </c>
      <c r="F21" s="90" t="s">
        <v>198</v>
      </c>
      <c r="G21" s="91" t="s">
        <v>199</v>
      </c>
      <c r="H21" s="90" t="s">
        <v>312</v>
      </c>
      <c r="I21" s="90" t="s">
        <v>312</v>
      </c>
      <c r="J21" s="92">
        <v>136</v>
      </c>
      <c r="K21" s="90" t="s">
        <v>275</v>
      </c>
      <c r="L21" s="90" t="s">
        <v>213</v>
      </c>
      <c r="M21" s="95" t="s">
        <v>214</v>
      </c>
      <c r="N21" s="90"/>
      <c r="O21" s="94" t="s">
        <v>313</v>
      </c>
      <c r="P21" s="90"/>
      <c r="Q21" s="90">
        <v>35</v>
      </c>
      <c r="R21" s="90" t="s">
        <v>206</v>
      </c>
    </row>
    <row r="22" spans="1:18" ht="43.95" customHeight="1" x14ac:dyDescent="0.3">
      <c r="A22" s="90" t="s">
        <v>314</v>
      </c>
      <c r="B22" s="90">
        <v>45</v>
      </c>
      <c r="C22" s="90" t="s">
        <v>315</v>
      </c>
      <c r="D22" s="90" t="s">
        <v>316</v>
      </c>
      <c r="E22" s="90" t="s">
        <v>317</v>
      </c>
      <c r="F22" s="90" t="s">
        <v>225</v>
      </c>
      <c r="G22" s="91" t="s">
        <v>199</v>
      </c>
      <c r="H22" s="90" t="s">
        <v>318</v>
      </c>
      <c r="I22" s="90" t="s">
        <v>319</v>
      </c>
      <c r="J22" s="92">
        <v>1000</v>
      </c>
      <c r="K22" s="90" t="s">
        <v>320</v>
      </c>
      <c r="L22" s="90" t="s">
        <v>321</v>
      </c>
      <c r="M22" s="95" t="s">
        <v>214</v>
      </c>
      <c r="N22" s="90" t="s">
        <v>322</v>
      </c>
      <c r="O22" s="94" t="s">
        <v>323</v>
      </c>
      <c r="P22" s="94" t="s">
        <v>324</v>
      </c>
      <c r="Q22" s="90">
        <v>85</v>
      </c>
      <c r="R22" s="90" t="s">
        <v>206</v>
      </c>
    </row>
    <row r="23" spans="1:18" ht="43.95" customHeight="1" x14ac:dyDescent="0.3">
      <c r="A23" s="90" t="s">
        <v>325</v>
      </c>
      <c r="B23" s="90">
        <v>48</v>
      </c>
      <c r="C23" s="90" t="s">
        <v>326</v>
      </c>
      <c r="D23" s="90"/>
      <c r="E23" s="90" t="s">
        <v>327</v>
      </c>
      <c r="F23" s="90" t="s">
        <v>225</v>
      </c>
      <c r="G23" s="97" t="s">
        <v>288</v>
      </c>
      <c r="H23" s="90" t="s">
        <v>328</v>
      </c>
      <c r="I23" s="90" t="s">
        <v>329</v>
      </c>
      <c r="J23" s="92">
        <v>70</v>
      </c>
      <c r="K23" s="90" t="s">
        <v>275</v>
      </c>
      <c r="L23" s="90" t="s">
        <v>330</v>
      </c>
      <c r="M23" s="95" t="s">
        <v>214</v>
      </c>
      <c r="N23" s="90" t="s">
        <v>331</v>
      </c>
      <c r="O23" s="94" t="s">
        <v>332</v>
      </c>
      <c r="P23" s="90"/>
      <c r="Q23" s="90">
        <v>42</v>
      </c>
      <c r="R23" s="90" t="s">
        <v>294</v>
      </c>
    </row>
    <row r="24" spans="1:18" ht="43.95" customHeight="1" x14ac:dyDescent="0.3">
      <c r="A24" s="90" t="s">
        <v>333</v>
      </c>
      <c r="B24" s="90">
        <v>52</v>
      </c>
      <c r="C24" s="90" t="s">
        <v>334</v>
      </c>
      <c r="D24" s="90"/>
      <c r="E24" s="90" t="s">
        <v>335</v>
      </c>
      <c r="F24" s="90" t="s">
        <v>198</v>
      </c>
      <c r="G24" s="91" t="s">
        <v>199</v>
      </c>
      <c r="H24" s="90" t="s">
        <v>336</v>
      </c>
      <c r="I24" s="90" t="s">
        <v>337</v>
      </c>
      <c r="J24" s="92"/>
      <c r="K24" s="90"/>
      <c r="L24" s="90" t="s">
        <v>338</v>
      </c>
      <c r="M24" s="93" t="s">
        <v>203</v>
      </c>
      <c r="N24" s="90" t="s">
        <v>339</v>
      </c>
      <c r="O24" s="94" t="s">
        <v>340</v>
      </c>
      <c r="P24" s="90"/>
      <c r="Q24" s="90">
        <v>43</v>
      </c>
      <c r="R24" s="90" t="s">
        <v>206</v>
      </c>
    </row>
    <row r="25" spans="1:18" ht="43.95" customHeight="1" x14ac:dyDescent="0.3">
      <c r="A25" s="90" t="s">
        <v>341</v>
      </c>
      <c r="B25" s="90">
        <v>52</v>
      </c>
      <c r="C25" s="90" t="s">
        <v>334</v>
      </c>
      <c r="D25" s="90"/>
      <c r="E25" s="90" t="s">
        <v>342</v>
      </c>
      <c r="F25" s="90" t="s">
        <v>343</v>
      </c>
      <c r="G25" s="91" t="s">
        <v>199</v>
      </c>
      <c r="H25" s="90" t="s">
        <v>344</v>
      </c>
      <c r="I25" s="90" t="s">
        <v>345</v>
      </c>
      <c r="J25" s="92">
        <v>6000</v>
      </c>
      <c r="K25" s="90" t="s">
        <v>346</v>
      </c>
      <c r="L25" s="90" t="s">
        <v>347</v>
      </c>
      <c r="M25" s="95" t="s">
        <v>214</v>
      </c>
      <c r="N25" s="90" t="s">
        <v>348</v>
      </c>
      <c r="O25" s="94" t="s">
        <v>349</v>
      </c>
      <c r="P25" s="90"/>
      <c r="Q25" s="90">
        <v>46</v>
      </c>
      <c r="R25" s="90" t="s">
        <v>206</v>
      </c>
    </row>
    <row r="26" spans="1:18" ht="43.95" customHeight="1" x14ac:dyDescent="0.3">
      <c r="A26" s="90" t="s">
        <v>350</v>
      </c>
      <c r="B26" s="90">
        <v>54</v>
      </c>
      <c r="C26" s="90" t="s">
        <v>351</v>
      </c>
      <c r="D26" s="90"/>
      <c r="E26" s="90" t="s">
        <v>352</v>
      </c>
      <c r="F26" s="90" t="s">
        <v>225</v>
      </c>
      <c r="G26" s="91" t="s">
        <v>199</v>
      </c>
      <c r="H26" s="90" t="s">
        <v>353</v>
      </c>
      <c r="I26" s="90" t="s">
        <v>354</v>
      </c>
      <c r="J26" s="92"/>
      <c r="K26" s="90"/>
      <c r="L26" s="90" t="s">
        <v>355</v>
      </c>
      <c r="M26" s="93" t="s">
        <v>203</v>
      </c>
      <c r="N26" s="90"/>
      <c r="O26" s="94" t="s">
        <v>356</v>
      </c>
      <c r="P26" s="90"/>
      <c r="Q26" s="90">
        <v>62</v>
      </c>
      <c r="R26" s="90" t="s">
        <v>206</v>
      </c>
    </row>
    <row r="27" spans="1:18" ht="43.95" customHeight="1" x14ac:dyDescent="0.3">
      <c r="A27" s="90" t="s">
        <v>357</v>
      </c>
      <c r="B27" s="90">
        <v>55</v>
      </c>
      <c r="C27" s="90" t="s">
        <v>358</v>
      </c>
      <c r="D27" s="90"/>
      <c r="E27" s="90" t="s">
        <v>359</v>
      </c>
      <c r="F27" s="90" t="s">
        <v>198</v>
      </c>
      <c r="G27" s="97" t="s">
        <v>288</v>
      </c>
      <c r="H27" s="90" t="s">
        <v>360</v>
      </c>
      <c r="I27" s="90" t="s">
        <v>361</v>
      </c>
      <c r="J27" s="92">
        <v>2000</v>
      </c>
      <c r="K27" s="90" t="s">
        <v>212</v>
      </c>
      <c r="L27" s="90" t="s">
        <v>362</v>
      </c>
      <c r="M27" s="95" t="s">
        <v>214</v>
      </c>
      <c r="N27" s="90" t="s">
        <v>363</v>
      </c>
      <c r="O27" s="94" t="s">
        <v>364</v>
      </c>
      <c r="P27" s="90"/>
      <c r="Q27" s="90">
        <v>49</v>
      </c>
      <c r="R27" s="90" t="s">
        <v>294</v>
      </c>
    </row>
    <row r="28" spans="1:18" ht="43.95" customHeight="1" x14ac:dyDescent="0.3">
      <c r="A28" s="90" t="s">
        <v>365</v>
      </c>
      <c r="B28" s="90">
        <v>55</v>
      </c>
      <c r="C28" s="90" t="s">
        <v>358</v>
      </c>
      <c r="D28" s="90"/>
      <c r="E28" s="90" t="s">
        <v>366</v>
      </c>
      <c r="F28" s="90" t="s">
        <v>225</v>
      </c>
      <c r="G28" s="97" t="s">
        <v>288</v>
      </c>
      <c r="H28" s="90" t="s">
        <v>367</v>
      </c>
      <c r="I28" s="90" t="s">
        <v>368</v>
      </c>
      <c r="J28" s="92"/>
      <c r="K28" s="90"/>
      <c r="L28" s="90" t="s">
        <v>369</v>
      </c>
      <c r="M28" s="93" t="s">
        <v>203</v>
      </c>
      <c r="N28" s="90" t="s">
        <v>370</v>
      </c>
      <c r="O28" s="94" t="s">
        <v>371</v>
      </c>
      <c r="P28" s="90"/>
      <c r="Q28" s="90">
        <v>63</v>
      </c>
      <c r="R28" s="90" t="s">
        <v>294</v>
      </c>
    </row>
    <row r="29" spans="1:18" ht="43.95" customHeight="1" x14ac:dyDescent="0.3">
      <c r="A29" s="90" t="s">
        <v>372</v>
      </c>
      <c r="B29" s="90">
        <v>58</v>
      </c>
      <c r="C29" s="90" t="s">
        <v>373</v>
      </c>
      <c r="D29" s="90"/>
      <c r="E29" s="90" t="s">
        <v>374</v>
      </c>
      <c r="F29" s="90" t="s">
        <v>225</v>
      </c>
      <c r="G29" s="96" t="s">
        <v>241</v>
      </c>
      <c r="H29" s="90"/>
      <c r="I29" s="90" t="s">
        <v>375</v>
      </c>
      <c r="J29" s="92">
        <v>3.4</v>
      </c>
      <c r="K29" s="90" t="s">
        <v>275</v>
      </c>
      <c r="L29" s="90" t="s">
        <v>376</v>
      </c>
      <c r="M29" s="95" t="s">
        <v>214</v>
      </c>
      <c r="N29" s="90" t="s">
        <v>377</v>
      </c>
      <c r="O29" s="94" t="s">
        <v>378</v>
      </c>
      <c r="P29" s="90"/>
      <c r="Q29" s="90">
        <v>47</v>
      </c>
      <c r="R29" s="90" t="s">
        <v>241</v>
      </c>
    </row>
    <row r="30" spans="1:18" ht="43.95" customHeight="1" x14ac:dyDescent="0.3">
      <c r="A30" s="90" t="s">
        <v>379</v>
      </c>
      <c r="B30" s="90">
        <v>59</v>
      </c>
      <c r="C30" s="90" t="s">
        <v>380</v>
      </c>
      <c r="D30" s="90"/>
      <c r="E30" s="90" t="s">
        <v>381</v>
      </c>
      <c r="F30" s="90" t="s">
        <v>225</v>
      </c>
      <c r="G30" s="91" t="s">
        <v>199</v>
      </c>
      <c r="H30" s="90" t="s">
        <v>382</v>
      </c>
      <c r="I30" s="90" t="s">
        <v>383</v>
      </c>
      <c r="J30" s="92"/>
      <c r="K30" s="90"/>
      <c r="L30" s="90" t="s">
        <v>384</v>
      </c>
      <c r="M30" s="93" t="s">
        <v>203</v>
      </c>
      <c r="N30" s="90" t="s">
        <v>385</v>
      </c>
      <c r="O30" s="94" t="s">
        <v>386</v>
      </c>
      <c r="P30" s="94" t="s">
        <v>387</v>
      </c>
      <c r="Q30" s="90">
        <v>48</v>
      </c>
      <c r="R30" s="90" t="s">
        <v>206</v>
      </c>
    </row>
    <row r="31" spans="1:18" ht="43.95" customHeight="1" x14ac:dyDescent="0.3">
      <c r="A31" s="90" t="s">
        <v>388</v>
      </c>
      <c r="B31" s="90">
        <v>62</v>
      </c>
      <c r="C31" s="90" t="s">
        <v>389</v>
      </c>
      <c r="D31" s="90"/>
      <c r="E31" s="90" t="s">
        <v>390</v>
      </c>
      <c r="F31" s="90" t="s">
        <v>225</v>
      </c>
      <c r="G31" s="97" t="s">
        <v>288</v>
      </c>
      <c r="H31" s="90" t="s">
        <v>391</v>
      </c>
      <c r="I31" s="90" t="s">
        <v>392</v>
      </c>
      <c r="J31" s="92"/>
      <c r="K31" s="90"/>
      <c r="L31" s="90" t="s">
        <v>393</v>
      </c>
      <c r="M31" s="93" t="s">
        <v>203</v>
      </c>
      <c r="N31" s="90" t="s">
        <v>394</v>
      </c>
      <c r="O31" s="94" t="s">
        <v>395</v>
      </c>
      <c r="P31" s="90"/>
      <c r="Q31" s="90">
        <v>52</v>
      </c>
      <c r="R31" s="90" t="s">
        <v>294</v>
      </c>
    </row>
    <row r="32" spans="1:18" ht="43.95" customHeight="1" x14ac:dyDescent="0.3">
      <c r="A32" s="90" t="s">
        <v>396</v>
      </c>
      <c r="B32" s="90">
        <v>62</v>
      </c>
      <c r="C32" s="90" t="s">
        <v>389</v>
      </c>
      <c r="D32" s="90"/>
      <c r="E32" s="90" t="s">
        <v>397</v>
      </c>
      <c r="F32" s="90" t="s">
        <v>225</v>
      </c>
      <c r="G32" s="91" t="s">
        <v>199</v>
      </c>
      <c r="H32" s="90" t="s">
        <v>398</v>
      </c>
      <c r="I32" s="90" t="s">
        <v>399</v>
      </c>
      <c r="J32" s="92"/>
      <c r="K32" s="90"/>
      <c r="L32" s="90"/>
      <c r="M32" s="93" t="s">
        <v>203</v>
      </c>
      <c r="N32" s="90" t="s">
        <v>400</v>
      </c>
      <c r="O32" s="94" t="s">
        <v>401</v>
      </c>
      <c r="P32" s="94" t="s">
        <v>402</v>
      </c>
      <c r="Q32" s="90"/>
      <c r="R32" s="90" t="s">
        <v>206</v>
      </c>
    </row>
    <row r="33" spans="1:18" ht="43.95" customHeight="1" x14ac:dyDescent="0.3">
      <c r="A33" s="90" t="s">
        <v>403</v>
      </c>
      <c r="B33" s="90">
        <v>71</v>
      </c>
      <c r="C33" s="90" t="s">
        <v>404</v>
      </c>
      <c r="D33" s="90"/>
      <c r="E33" s="90" t="s">
        <v>405</v>
      </c>
      <c r="F33" s="90" t="s">
        <v>225</v>
      </c>
      <c r="G33" s="97" t="s">
        <v>288</v>
      </c>
      <c r="H33" s="90" t="s">
        <v>406</v>
      </c>
      <c r="I33" s="90" t="s">
        <v>407</v>
      </c>
      <c r="J33" s="92">
        <v>1100</v>
      </c>
      <c r="K33" s="90" t="s">
        <v>275</v>
      </c>
      <c r="L33" s="90" t="s">
        <v>408</v>
      </c>
      <c r="M33" s="95" t="s">
        <v>214</v>
      </c>
      <c r="N33" s="90" t="s">
        <v>409</v>
      </c>
      <c r="O33" s="94" t="s">
        <v>410</v>
      </c>
      <c r="P33" s="90"/>
      <c r="Q33" s="90">
        <v>56</v>
      </c>
      <c r="R33" s="90" t="s">
        <v>294</v>
      </c>
    </row>
    <row r="34" spans="1:18" ht="43.95" customHeight="1" x14ac:dyDescent="0.3">
      <c r="A34" s="90" t="s">
        <v>411</v>
      </c>
      <c r="B34" s="90">
        <v>73</v>
      </c>
      <c r="C34" s="90" t="s">
        <v>412</v>
      </c>
      <c r="D34" s="90"/>
      <c r="E34" s="90" t="s">
        <v>413</v>
      </c>
      <c r="F34" s="90" t="s">
        <v>198</v>
      </c>
      <c r="G34" s="97" t="s">
        <v>288</v>
      </c>
      <c r="H34" s="90" t="s">
        <v>414</v>
      </c>
      <c r="I34" s="90" t="s">
        <v>415</v>
      </c>
      <c r="J34" s="92">
        <v>5500</v>
      </c>
      <c r="K34" s="90" t="s">
        <v>275</v>
      </c>
      <c r="L34" s="90" t="s">
        <v>416</v>
      </c>
      <c r="M34" s="95" t="s">
        <v>214</v>
      </c>
      <c r="N34" s="90" t="s">
        <v>417</v>
      </c>
      <c r="O34" s="94" t="s">
        <v>418</v>
      </c>
      <c r="P34" s="90"/>
      <c r="Q34" s="90">
        <v>58</v>
      </c>
      <c r="R34" s="90" t="s">
        <v>294</v>
      </c>
    </row>
    <row r="35" spans="1:18" ht="43.95" customHeight="1" x14ac:dyDescent="0.3">
      <c r="A35" s="90" t="s">
        <v>419</v>
      </c>
      <c r="B35" s="90">
        <v>73</v>
      </c>
      <c r="C35" s="90" t="s">
        <v>412</v>
      </c>
      <c r="D35" s="90"/>
      <c r="E35" s="90" t="s">
        <v>420</v>
      </c>
      <c r="F35" s="90" t="s">
        <v>225</v>
      </c>
      <c r="G35" s="91" t="s">
        <v>199</v>
      </c>
      <c r="H35" s="90" t="s">
        <v>421</v>
      </c>
      <c r="I35" s="90" t="s">
        <v>422</v>
      </c>
      <c r="J35" s="92"/>
      <c r="K35" s="90"/>
      <c r="L35" s="90"/>
      <c r="M35" s="93" t="s">
        <v>203</v>
      </c>
      <c r="N35" s="90" t="s">
        <v>423</v>
      </c>
      <c r="O35" s="94" t="s">
        <v>424</v>
      </c>
      <c r="P35" s="90"/>
      <c r="Q35" s="90"/>
      <c r="R35" s="90" t="s">
        <v>206</v>
      </c>
    </row>
    <row r="36" spans="1:18" ht="43.95" customHeight="1" x14ac:dyDescent="0.3">
      <c r="A36" s="90" t="s">
        <v>425</v>
      </c>
      <c r="B36" s="90">
        <v>73</v>
      </c>
      <c r="C36" s="90" t="s">
        <v>412</v>
      </c>
      <c r="D36" s="90"/>
      <c r="E36" s="90" t="s">
        <v>426</v>
      </c>
      <c r="F36" s="90" t="s">
        <v>225</v>
      </c>
      <c r="G36" s="97" t="s">
        <v>288</v>
      </c>
      <c r="H36" s="90" t="s">
        <v>427</v>
      </c>
      <c r="I36" s="90" t="s">
        <v>428</v>
      </c>
      <c r="J36" s="92"/>
      <c r="K36" s="90"/>
      <c r="L36" s="90" t="s">
        <v>393</v>
      </c>
      <c r="M36" s="93" t="s">
        <v>203</v>
      </c>
      <c r="N36" s="90" t="s">
        <v>429</v>
      </c>
      <c r="O36" s="94" t="s">
        <v>430</v>
      </c>
      <c r="P36" s="90"/>
      <c r="Q36" s="90">
        <v>59</v>
      </c>
      <c r="R36" s="90" t="s">
        <v>294</v>
      </c>
    </row>
    <row r="37" spans="1:18" ht="43.95" customHeight="1" x14ac:dyDescent="0.3">
      <c r="A37" s="90" t="s">
        <v>431</v>
      </c>
      <c r="B37" s="90">
        <v>73</v>
      </c>
      <c r="C37" s="90" t="s">
        <v>412</v>
      </c>
      <c r="D37" s="90"/>
      <c r="E37" s="90" t="s">
        <v>432</v>
      </c>
      <c r="F37" s="90" t="s">
        <v>225</v>
      </c>
      <c r="G37" s="97" t="s">
        <v>288</v>
      </c>
      <c r="H37" s="90" t="s">
        <v>433</v>
      </c>
      <c r="I37" s="90" t="s">
        <v>434</v>
      </c>
      <c r="J37" s="92"/>
      <c r="K37" s="90"/>
      <c r="L37" s="90"/>
      <c r="M37" s="93" t="s">
        <v>203</v>
      </c>
      <c r="N37" s="90" t="s">
        <v>435</v>
      </c>
      <c r="O37" s="94" t="s">
        <v>418</v>
      </c>
      <c r="P37" s="90"/>
      <c r="Q37" s="90"/>
      <c r="R37" s="90" t="s">
        <v>294</v>
      </c>
    </row>
    <row r="38" spans="1:18" ht="43.95" customHeight="1" x14ac:dyDescent="0.3">
      <c r="A38" s="90" t="s">
        <v>436</v>
      </c>
      <c r="B38" s="90">
        <v>75</v>
      </c>
      <c r="C38" s="90" t="s">
        <v>437</v>
      </c>
      <c r="D38" s="90"/>
      <c r="E38" s="90" t="s">
        <v>438</v>
      </c>
      <c r="F38" s="90" t="s">
        <v>225</v>
      </c>
      <c r="G38" s="91" t="s">
        <v>199</v>
      </c>
      <c r="H38" s="90" t="s">
        <v>439</v>
      </c>
      <c r="I38" s="90" t="s">
        <v>440</v>
      </c>
      <c r="J38" s="92">
        <v>45</v>
      </c>
      <c r="K38" s="90" t="s">
        <v>275</v>
      </c>
      <c r="L38" s="90" t="s">
        <v>441</v>
      </c>
      <c r="M38" s="95" t="s">
        <v>214</v>
      </c>
      <c r="N38" s="90" t="s">
        <v>442</v>
      </c>
      <c r="O38" s="94" t="s">
        <v>443</v>
      </c>
      <c r="P38" s="94" t="s">
        <v>444</v>
      </c>
      <c r="Q38" s="90">
        <v>61</v>
      </c>
      <c r="R38" s="90" t="s">
        <v>206</v>
      </c>
    </row>
    <row r="39" spans="1:18" ht="43.95" customHeight="1" x14ac:dyDescent="0.3">
      <c r="A39" s="90" t="s">
        <v>445</v>
      </c>
      <c r="B39" s="90">
        <v>76</v>
      </c>
      <c r="C39" s="90" t="s">
        <v>446</v>
      </c>
      <c r="D39" s="90"/>
      <c r="E39" s="90" t="s">
        <v>447</v>
      </c>
      <c r="F39" s="90" t="s">
        <v>225</v>
      </c>
      <c r="G39" s="91" t="s">
        <v>199</v>
      </c>
      <c r="H39" s="90" t="s">
        <v>448</v>
      </c>
      <c r="I39" s="90" t="s">
        <v>449</v>
      </c>
      <c r="J39" s="92">
        <v>300</v>
      </c>
      <c r="K39" s="90" t="s">
        <v>275</v>
      </c>
      <c r="L39" s="90" t="s">
        <v>450</v>
      </c>
      <c r="M39" s="95" t="s">
        <v>214</v>
      </c>
      <c r="N39" s="90"/>
      <c r="O39" s="94" t="s">
        <v>451</v>
      </c>
      <c r="P39" s="90"/>
      <c r="Q39" s="90">
        <v>67</v>
      </c>
      <c r="R39" s="90" t="s">
        <v>206</v>
      </c>
    </row>
    <row r="40" spans="1:18" ht="43.95" customHeight="1" x14ac:dyDescent="0.3">
      <c r="A40" s="90" t="s">
        <v>452</v>
      </c>
      <c r="B40" s="90">
        <v>77</v>
      </c>
      <c r="C40" s="90" t="s">
        <v>453</v>
      </c>
      <c r="D40" s="90"/>
      <c r="E40" s="90" t="s">
        <v>454</v>
      </c>
      <c r="F40" s="90" t="s">
        <v>225</v>
      </c>
      <c r="G40" s="97" t="s">
        <v>288</v>
      </c>
      <c r="H40" s="90" t="s">
        <v>455</v>
      </c>
      <c r="I40" s="90" t="s">
        <v>456</v>
      </c>
      <c r="J40" s="92"/>
      <c r="K40" s="90"/>
      <c r="L40" s="90" t="s">
        <v>457</v>
      </c>
      <c r="M40" s="93" t="s">
        <v>203</v>
      </c>
      <c r="N40" s="90" t="s">
        <v>458</v>
      </c>
      <c r="O40" s="94" t="s">
        <v>459</v>
      </c>
      <c r="P40" s="90"/>
      <c r="Q40" s="90">
        <v>68</v>
      </c>
      <c r="R40" s="90" t="s">
        <v>294</v>
      </c>
    </row>
    <row r="41" spans="1:18" ht="43.95" customHeight="1" x14ac:dyDescent="0.3">
      <c r="A41" s="90" t="s">
        <v>460</v>
      </c>
      <c r="B41" s="90">
        <v>79</v>
      </c>
      <c r="C41" s="90" t="s">
        <v>461</v>
      </c>
      <c r="D41" s="90"/>
      <c r="E41" s="90" t="s">
        <v>462</v>
      </c>
      <c r="F41" s="90" t="s">
        <v>225</v>
      </c>
      <c r="G41" s="91" t="s">
        <v>199</v>
      </c>
      <c r="H41" s="90" t="s">
        <v>463</v>
      </c>
      <c r="I41" s="90" t="s">
        <v>464</v>
      </c>
      <c r="J41" s="92">
        <v>5000</v>
      </c>
      <c r="K41" s="90" t="s">
        <v>275</v>
      </c>
      <c r="L41" s="90" t="s">
        <v>450</v>
      </c>
      <c r="M41" s="95" t="s">
        <v>214</v>
      </c>
      <c r="N41" s="90"/>
      <c r="O41" s="94" t="s">
        <v>465</v>
      </c>
      <c r="P41" s="94" t="s">
        <v>466</v>
      </c>
      <c r="Q41" s="90">
        <v>69</v>
      </c>
      <c r="R41" s="90" t="s">
        <v>206</v>
      </c>
    </row>
    <row r="42" spans="1:18" ht="43.95" customHeight="1" x14ac:dyDescent="0.3">
      <c r="A42" s="90" t="s">
        <v>467</v>
      </c>
      <c r="B42" s="90">
        <v>81</v>
      </c>
      <c r="C42" s="90" t="s">
        <v>468</v>
      </c>
      <c r="D42" s="90"/>
      <c r="E42" s="90" t="s">
        <v>469</v>
      </c>
      <c r="F42" s="90" t="s">
        <v>225</v>
      </c>
      <c r="G42" s="96" t="s">
        <v>241</v>
      </c>
      <c r="H42" s="90"/>
      <c r="I42" s="90" t="s">
        <v>470</v>
      </c>
      <c r="J42" s="92"/>
      <c r="K42" s="90"/>
      <c r="L42" s="90" t="s">
        <v>471</v>
      </c>
      <c r="M42" s="93" t="s">
        <v>203</v>
      </c>
      <c r="N42" s="90" t="s">
        <v>472</v>
      </c>
      <c r="O42" s="94" t="s">
        <v>473</v>
      </c>
      <c r="P42" s="90"/>
      <c r="Q42" s="90">
        <v>70</v>
      </c>
      <c r="R42" s="90" t="s">
        <v>241</v>
      </c>
    </row>
    <row r="43" spans="1:18" ht="43.95" customHeight="1" x14ac:dyDescent="0.3">
      <c r="A43" s="90" t="s">
        <v>474</v>
      </c>
      <c r="B43" s="90">
        <v>84</v>
      </c>
      <c r="C43" s="90" t="s">
        <v>475</v>
      </c>
      <c r="D43" s="90"/>
      <c r="E43" s="90" t="s">
        <v>476</v>
      </c>
      <c r="F43" s="90" t="s">
        <v>225</v>
      </c>
      <c r="G43" s="91" t="s">
        <v>199</v>
      </c>
      <c r="H43" s="90" t="s">
        <v>477</v>
      </c>
      <c r="I43" s="90" t="s">
        <v>478</v>
      </c>
      <c r="J43" s="92"/>
      <c r="K43" s="90"/>
      <c r="L43" s="90" t="s">
        <v>450</v>
      </c>
      <c r="M43" s="93" t="s">
        <v>203</v>
      </c>
      <c r="N43" s="90"/>
      <c r="O43" s="94" t="s">
        <v>479</v>
      </c>
      <c r="P43" s="90"/>
      <c r="Q43" s="90">
        <v>74</v>
      </c>
      <c r="R43" s="90" t="s">
        <v>206</v>
      </c>
    </row>
    <row r="44" spans="1:18" ht="43.95" customHeight="1" x14ac:dyDescent="0.3">
      <c r="A44" s="90" t="s">
        <v>480</v>
      </c>
      <c r="B44" s="90">
        <v>86</v>
      </c>
      <c r="C44" s="90" t="s">
        <v>481</v>
      </c>
      <c r="D44" s="90"/>
      <c r="E44" s="90" t="s">
        <v>482</v>
      </c>
      <c r="F44" s="90" t="s">
        <v>225</v>
      </c>
      <c r="G44" s="91" t="s">
        <v>199</v>
      </c>
      <c r="H44" s="90" t="s">
        <v>483</v>
      </c>
      <c r="I44" s="90" t="s">
        <v>484</v>
      </c>
      <c r="J44" s="92">
        <v>125</v>
      </c>
      <c r="K44" s="90" t="s">
        <v>275</v>
      </c>
      <c r="L44" s="90" t="s">
        <v>485</v>
      </c>
      <c r="M44" s="95" t="s">
        <v>214</v>
      </c>
      <c r="N44" s="90"/>
      <c r="O44" s="94" t="s">
        <v>486</v>
      </c>
      <c r="P44" s="90"/>
      <c r="Q44" s="90">
        <v>75</v>
      </c>
      <c r="R44" s="90" t="s">
        <v>206</v>
      </c>
    </row>
    <row r="45" spans="1:18" ht="43.95" customHeight="1" x14ac:dyDescent="0.3">
      <c r="A45" s="90" t="s">
        <v>487</v>
      </c>
      <c r="B45" s="90">
        <v>90</v>
      </c>
      <c r="C45" s="90" t="s">
        <v>488</v>
      </c>
      <c r="D45" s="90"/>
      <c r="E45" s="90" t="s">
        <v>489</v>
      </c>
      <c r="F45" s="90" t="s">
        <v>225</v>
      </c>
      <c r="G45" s="97" t="s">
        <v>288</v>
      </c>
      <c r="H45" s="90" t="s">
        <v>490</v>
      </c>
      <c r="I45" s="90" t="s">
        <v>491</v>
      </c>
      <c r="J45" s="92"/>
      <c r="K45" s="90"/>
      <c r="L45" s="90" t="s">
        <v>492</v>
      </c>
      <c r="M45" s="93" t="s">
        <v>203</v>
      </c>
      <c r="N45" s="90" t="s">
        <v>493</v>
      </c>
      <c r="O45" s="94" t="s">
        <v>494</v>
      </c>
      <c r="P45" s="90"/>
      <c r="Q45" s="90">
        <v>77</v>
      </c>
      <c r="R45" s="90" t="s">
        <v>294</v>
      </c>
    </row>
    <row r="46" spans="1:18" ht="43.95" customHeight="1" x14ac:dyDescent="0.3">
      <c r="A46" s="90" t="s">
        <v>495</v>
      </c>
      <c r="B46" s="90">
        <v>92</v>
      </c>
      <c r="C46" s="90" t="s">
        <v>496</v>
      </c>
      <c r="D46" s="90"/>
      <c r="E46" s="90" t="s">
        <v>497</v>
      </c>
      <c r="F46" s="90" t="s">
        <v>198</v>
      </c>
      <c r="G46" s="91" t="s">
        <v>199</v>
      </c>
      <c r="H46" s="90" t="s">
        <v>498</v>
      </c>
      <c r="I46" s="90" t="s">
        <v>499</v>
      </c>
      <c r="J46" s="92">
        <v>3200</v>
      </c>
      <c r="K46" s="90" t="s">
        <v>500</v>
      </c>
      <c r="L46" s="90" t="s">
        <v>213</v>
      </c>
      <c r="M46" s="95" t="s">
        <v>214</v>
      </c>
      <c r="N46" s="90"/>
      <c r="O46" s="94" t="s">
        <v>501</v>
      </c>
      <c r="P46" s="90"/>
      <c r="Q46" s="90">
        <v>78</v>
      </c>
      <c r="R46" s="90" t="s">
        <v>206</v>
      </c>
    </row>
    <row r="47" spans="1:18" ht="43.95" customHeight="1" x14ac:dyDescent="0.3">
      <c r="A47" s="90" t="s">
        <v>502</v>
      </c>
      <c r="B47" s="90">
        <v>95</v>
      </c>
      <c r="C47" s="90" t="s">
        <v>503</v>
      </c>
      <c r="D47" s="90"/>
      <c r="E47" s="90" t="s">
        <v>504</v>
      </c>
      <c r="F47" s="90" t="s">
        <v>225</v>
      </c>
      <c r="G47" s="91" t="s">
        <v>199</v>
      </c>
      <c r="H47" s="90" t="s">
        <v>505</v>
      </c>
      <c r="I47" s="90" t="s">
        <v>506</v>
      </c>
      <c r="J47" s="92"/>
      <c r="K47" s="90"/>
      <c r="L47" s="90" t="s">
        <v>507</v>
      </c>
      <c r="M47" s="93" t="s">
        <v>203</v>
      </c>
      <c r="N47" s="90"/>
      <c r="O47" s="94" t="s">
        <v>508</v>
      </c>
      <c r="P47" s="90"/>
      <c r="Q47" s="90">
        <v>80</v>
      </c>
      <c r="R47" s="90" t="s">
        <v>206</v>
      </c>
    </row>
    <row r="48" spans="1:18" ht="43.95" customHeight="1" x14ac:dyDescent="0.3">
      <c r="A48" s="90" t="s">
        <v>509</v>
      </c>
      <c r="B48" s="90">
        <v>98</v>
      </c>
      <c r="C48" s="90" t="s">
        <v>510</v>
      </c>
      <c r="D48" s="90"/>
      <c r="E48" s="90" t="s">
        <v>511</v>
      </c>
      <c r="F48" s="90" t="s">
        <v>225</v>
      </c>
      <c r="G48" s="97" t="s">
        <v>288</v>
      </c>
      <c r="H48" s="90" t="s">
        <v>512</v>
      </c>
      <c r="I48" s="90" t="s">
        <v>513</v>
      </c>
      <c r="J48" s="92"/>
      <c r="K48" s="90"/>
      <c r="L48" s="90" t="s">
        <v>514</v>
      </c>
      <c r="M48" s="93" t="s">
        <v>203</v>
      </c>
      <c r="N48" s="90" t="s">
        <v>515</v>
      </c>
      <c r="O48" s="94" t="s">
        <v>516</v>
      </c>
      <c r="P48" s="90"/>
      <c r="Q48" s="90">
        <v>84</v>
      </c>
      <c r="R48" s="90" t="s">
        <v>294</v>
      </c>
    </row>
    <row r="49" spans="1:18" ht="43.95" customHeight="1" x14ac:dyDescent="0.3">
      <c r="A49" s="90" t="s">
        <v>517</v>
      </c>
      <c r="B49" s="90">
        <v>109</v>
      </c>
      <c r="C49" s="90" t="s">
        <v>518</v>
      </c>
      <c r="D49" s="90"/>
      <c r="E49" s="90" t="s">
        <v>519</v>
      </c>
      <c r="F49" s="90" t="s">
        <v>198</v>
      </c>
      <c r="G49" s="97" t="s">
        <v>288</v>
      </c>
      <c r="H49" s="90" t="s">
        <v>520</v>
      </c>
      <c r="I49" s="90" t="s">
        <v>521</v>
      </c>
      <c r="J49" s="92">
        <v>325</v>
      </c>
      <c r="K49" s="90" t="s">
        <v>522</v>
      </c>
      <c r="L49" s="90" t="s">
        <v>523</v>
      </c>
      <c r="M49" s="95" t="s">
        <v>214</v>
      </c>
      <c r="N49" s="90" t="s">
        <v>524</v>
      </c>
      <c r="O49" s="94" t="s">
        <v>525</v>
      </c>
      <c r="P49" s="90"/>
      <c r="Q49" s="90">
        <v>93</v>
      </c>
      <c r="R49" s="90" t="s">
        <v>294</v>
      </c>
    </row>
    <row r="50" spans="1:18" ht="43.95" customHeight="1" x14ac:dyDescent="0.3">
      <c r="A50" s="90" t="s">
        <v>526</v>
      </c>
      <c r="B50" s="90">
        <v>111</v>
      </c>
      <c r="C50" s="90" t="s">
        <v>527</v>
      </c>
      <c r="D50" s="90"/>
      <c r="E50" s="90" t="s">
        <v>528</v>
      </c>
      <c r="F50" s="90" t="s">
        <v>225</v>
      </c>
      <c r="G50" s="91" t="s">
        <v>199</v>
      </c>
      <c r="H50" s="90" t="s">
        <v>529</v>
      </c>
      <c r="I50" s="90" t="s">
        <v>530</v>
      </c>
      <c r="J50" s="92">
        <v>500</v>
      </c>
      <c r="K50" s="90" t="s">
        <v>275</v>
      </c>
      <c r="L50" s="90" t="s">
        <v>531</v>
      </c>
      <c r="M50" s="95" t="s">
        <v>214</v>
      </c>
      <c r="N50" s="90"/>
      <c r="O50" s="94" t="s">
        <v>532</v>
      </c>
      <c r="P50" s="90"/>
      <c r="Q50" s="90">
        <v>95</v>
      </c>
      <c r="R50" s="90" t="s">
        <v>206</v>
      </c>
    </row>
    <row r="51" spans="1:18" ht="43.95" customHeight="1" x14ac:dyDescent="0.3">
      <c r="A51" s="90" t="s">
        <v>533</v>
      </c>
      <c r="B51" s="90">
        <v>112</v>
      </c>
      <c r="C51" s="90" t="s">
        <v>534</v>
      </c>
      <c r="D51" s="90"/>
      <c r="E51" s="90" t="s">
        <v>535</v>
      </c>
      <c r="F51" s="90" t="s">
        <v>225</v>
      </c>
      <c r="G51" s="91" t="s">
        <v>199</v>
      </c>
      <c r="H51" s="90" t="s">
        <v>536</v>
      </c>
      <c r="I51" s="90" t="s">
        <v>537</v>
      </c>
      <c r="J51" s="92">
        <v>300</v>
      </c>
      <c r="K51" s="90" t="s">
        <v>275</v>
      </c>
      <c r="L51" s="90" t="s">
        <v>450</v>
      </c>
      <c r="M51" s="95" t="s">
        <v>214</v>
      </c>
      <c r="N51" s="90"/>
      <c r="O51" s="94" t="s">
        <v>538</v>
      </c>
      <c r="P51" s="90"/>
      <c r="Q51" s="90">
        <v>97</v>
      </c>
      <c r="R51" s="90" t="s">
        <v>206</v>
      </c>
    </row>
    <row r="52" spans="1:18" ht="43.95" customHeight="1" x14ac:dyDescent="0.3">
      <c r="A52" s="90" t="s">
        <v>539</v>
      </c>
      <c r="B52" s="90">
        <v>112</v>
      </c>
      <c r="C52" s="90" t="s">
        <v>534</v>
      </c>
      <c r="D52" s="90"/>
      <c r="E52" s="90" t="s">
        <v>540</v>
      </c>
      <c r="F52" s="90" t="s">
        <v>225</v>
      </c>
      <c r="G52" s="91" t="s">
        <v>199</v>
      </c>
      <c r="H52" s="90" t="s">
        <v>541</v>
      </c>
      <c r="I52" s="90" t="s">
        <v>542</v>
      </c>
      <c r="J52" s="92">
        <v>600</v>
      </c>
      <c r="K52" s="90" t="s">
        <v>543</v>
      </c>
      <c r="L52" s="90" t="s">
        <v>544</v>
      </c>
      <c r="M52" s="95" t="s">
        <v>214</v>
      </c>
      <c r="N52" s="90"/>
      <c r="O52" s="94" t="s">
        <v>545</v>
      </c>
      <c r="P52" s="90"/>
      <c r="Q52" s="90">
        <v>98</v>
      </c>
      <c r="R52" s="90" t="s">
        <v>206</v>
      </c>
    </row>
    <row r="53" spans="1:18" ht="43.95" customHeight="1" x14ac:dyDescent="0.3">
      <c r="A53" s="90" t="s">
        <v>546</v>
      </c>
      <c r="B53" s="90">
        <v>113</v>
      </c>
      <c r="C53" s="90" t="s">
        <v>547</v>
      </c>
      <c r="D53" s="90"/>
      <c r="E53" s="90" t="s">
        <v>548</v>
      </c>
      <c r="F53" s="90" t="s">
        <v>225</v>
      </c>
      <c r="G53" s="91" t="s">
        <v>199</v>
      </c>
      <c r="H53" s="90" t="s">
        <v>549</v>
      </c>
      <c r="I53" s="90" t="s">
        <v>550</v>
      </c>
      <c r="J53" s="92">
        <v>680</v>
      </c>
      <c r="K53" s="90" t="s">
        <v>275</v>
      </c>
      <c r="L53" s="90" t="s">
        <v>551</v>
      </c>
      <c r="M53" s="95" t="s">
        <v>214</v>
      </c>
      <c r="N53" s="90" t="s">
        <v>552</v>
      </c>
      <c r="O53" s="94" t="s">
        <v>553</v>
      </c>
      <c r="P53" s="90"/>
      <c r="Q53" s="90">
        <v>99</v>
      </c>
      <c r="R53" s="90" t="s">
        <v>206</v>
      </c>
    </row>
    <row r="54" spans="1:18" ht="43.95" customHeight="1" x14ac:dyDescent="0.3">
      <c r="A54" s="90" t="s">
        <v>554</v>
      </c>
      <c r="B54" s="90">
        <v>115</v>
      </c>
      <c r="C54" s="90" t="s">
        <v>555</v>
      </c>
      <c r="D54" s="90"/>
      <c r="E54" s="90" t="s">
        <v>556</v>
      </c>
      <c r="F54" s="90" t="s">
        <v>225</v>
      </c>
      <c r="G54" s="91" t="s">
        <v>199</v>
      </c>
      <c r="H54" s="90" t="s">
        <v>557</v>
      </c>
      <c r="I54" s="90" t="s">
        <v>558</v>
      </c>
      <c r="J54" s="92">
        <v>400</v>
      </c>
      <c r="K54" s="90" t="s">
        <v>275</v>
      </c>
      <c r="L54" s="90" t="s">
        <v>544</v>
      </c>
      <c r="M54" s="95" t="s">
        <v>214</v>
      </c>
      <c r="N54" s="90"/>
      <c r="O54" s="94" t="s">
        <v>559</v>
      </c>
      <c r="P54" s="90"/>
      <c r="Q54" s="90">
        <v>101</v>
      </c>
      <c r="R54" s="90" t="s">
        <v>206</v>
      </c>
    </row>
    <row r="55" spans="1:18" ht="43.95" customHeight="1" x14ac:dyDescent="0.3">
      <c r="A55" s="90" t="s">
        <v>560</v>
      </c>
      <c r="B55" s="90">
        <v>118</v>
      </c>
      <c r="C55" s="90" t="s">
        <v>561</v>
      </c>
      <c r="D55" s="90"/>
      <c r="E55" s="90" t="s">
        <v>562</v>
      </c>
      <c r="F55" s="90" t="s">
        <v>225</v>
      </c>
      <c r="G55" s="97" t="s">
        <v>288</v>
      </c>
      <c r="H55" s="90" t="s">
        <v>563</v>
      </c>
      <c r="I55" s="90" t="s">
        <v>564</v>
      </c>
      <c r="J55" s="92">
        <v>30</v>
      </c>
      <c r="K55" s="90" t="s">
        <v>275</v>
      </c>
      <c r="L55" s="90" t="s">
        <v>565</v>
      </c>
      <c r="M55" s="95" t="s">
        <v>214</v>
      </c>
      <c r="N55" s="90" t="s">
        <v>566</v>
      </c>
      <c r="O55" s="94" t="s">
        <v>567</v>
      </c>
      <c r="P55" s="90"/>
      <c r="Q55" s="90">
        <v>104</v>
      </c>
      <c r="R55" s="90" t="s">
        <v>294</v>
      </c>
    </row>
    <row r="56" spans="1:18" ht="43.95" customHeight="1" x14ac:dyDescent="0.3">
      <c r="A56" s="90" t="s">
        <v>568</v>
      </c>
      <c r="B56" s="90">
        <v>120</v>
      </c>
      <c r="C56" s="90" t="s">
        <v>569</v>
      </c>
      <c r="D56" s="90"/>
      <c r="E56" s="90" t="s">
        <v>570</v>
      </c>
      <c r="F56" s="90" t="s">
        <v>225</v>
      </c>
      <c r="G56" s="91" t="s">
        <v>199</v>
      </c>
      <c r="H56" s="90" t="s">
        <v>549</v>
      </c>
      <c r="I56" s="90" t="s">
        <v>571</v>
      </c>
      <c r="J56" s="92"/>
      <c r="K56" s="90"/>
      <c r="L56" s="90" t="s">
        <v>572</v>
      </c>
      <c r="M56" s="93" t="s">
        <v>203</v>
      </c>
      <c r="N56" s="90" t="s">
        <v>573</v>
      </c>
      <c r="O56" s="94" t="s">
        <v>574</v>
      </c>
      <c r="P56" s="90"/>
      <c r="Q56" s="90">
        <v>105</v>
      </c>
      <c r="R56" s="90" t="s">
        <v>206</v>
      </c>
    </row>
    <row r="57" spans="1:18" ht="43.95" customHeight="1" x14ac:dyDescent="0.3">
      <c r="A57" s="90" t="s">
        <v>575</v>
      </c>
      <c r="B57" s="90">
        <v>121</v>
      </c>
      <c r="C57" s="90" t="s">
        <v>576</v>
      </c>
      <c r="D57" s="90"/>
      <c r="E57" s="90" t="s">
        <v>577</v>
      </c>
      <c r="F57" s="90" t="s">
        <v>225</v>
      </c>
      <c r="G57" s="97" t="s">
        <v>288</v>
      </c>
      <c r="H57" s="90" t="s">
        <v>578</v>
      </c>
      <c r="I57" s="90" t="s">
        <v>579</v>
      </c>
      <c r="J57" s="92">
        <v>200</v>
      </c>
      <c r="K57" s="90" t="s">
        <v>270</v>
      </c>
      <c r="L57" s="90" t="s">
        <v>580</v>
      </c>
      <c r="M57" s="95" t="s">
        <v>214</v>
      </c>
      <c r="N57" s="90" t="s">
        <v>581</v>
      </c>
      <c r="O57" s="94" t="s">
        <v>582</v>
      </c>
      <c r="P57" s="90"/>
      <c r="Q57" s="90">
        <v>107</v>
      </c>
      <c r="R57" s="90" t="s">
        <v>294</v>
      </c>
    </row>
    <row r="58" spans="1:18" ht="43.95" customHeight="1" x14ac:dyDescent="0.3">
      <c r="A58" s="90" t="s">
        <v>583</v>
      </c>
      <c r="B58" s="90">
        <v>121</v>
      </c>
      <c r="C58" s="90" t="s">
        <v>576</v>
      </c>
      <c r="D58" s="90"/>
      <c r="E58" s="90" t="s">
        <v>584</v>
      </c>
      <c r="F58" s="90" t="s">
        <v>225</v>
      </c>
      <c r="G58" s="97" t="s">
        <v>288</v>
      </c>
      <c r="H58" s="90" t="s">
        <v>585</v>
      </c>
      <c r="I58" s="90" t="s">
        <v>586</v>
      </c>
      <c r="J58" s="92">
        <v>300</v>
      </c>
      <c r="K58" s="90" t="s">
        <v>275</v>
      </c>
      <c r="L58" s="90" t="s">
        <v>580</v>
      </c>
      <c r="M58" s="95" t="s">
        <v>214</v>
      </c>
      <c r="N58" s="90" t="s">
        <v>587</v>
      </c>
      <c r="O58" s="94" t="s">
        <v>588</v>
      </c>
      <c r="P58" s="90"/>
      <c r="Q58" s="90">
        <v>108</v>
      </c>
      <c r="R58" s="90" t="s">
        <v>294</v>
      </c>
    </row>
    <row r="59" spans="1:18" ht="43.95" customHeight="1" x14ac:dyDescent="0.3">
      <c r="A59" s="90" t="s">
        <v>589</v>
      </c>
      <c r="B59" s="90">
        <v>121</v>
      </c>
      <c r="C59" s="90" t="s">
        <v>576</v>
      </c>
      <c r="D59" s="90"/>
      <c r="E59" s="90" t="s">
        <v>590</v>
      </c>
      <c r="F59" s="90" t="s">
        <v>225</v>
      </c>
      <c r="G59" s="91" t="s">
        <v>199</v>
      </c>
      <c r="H59" s="90" t="s">
        <v>591</v>
      </c>
      <c r="I59" s="90" t="s">
        <v>592</v>
      </c>
      <c r="J59" s="92">
        <v>500</v>
      </c>
      <c r="K59" s="90" t="s">
        <v>275</v>
      </c>
      <c r="L59" s="90" t="s">
        <v>593</v>
      </c>
      <c r="M59" s="95" t="s">
        <v>214</v>
      </c>
      <c r="N59" s="90"/>
      <c r="O59" s="94" t="s">
        <v>594</v>
      </c>
      <c r="P59" s="90"/>
      <c r="Q59" s="90">
        <v>109</v>
      </c>
      <c r="R59" s="90" t="s">
        <v>206</v>
      </c>
    </row>
    <row r="60" spans="1:18" ht="43.95" customHeight="1" x14ac:dyDescent="0.3">
      <c r="A60" s="90" t="s">
        <v>595</v>
      </c>
      <c r="B60" s="90">
        <v>122</v>
      </c>
      <c r="C60" s="90" t="s">
        <v>596</v>
      </c>
      <c r="D60" s="90"/>
      <c r="E60" s="90" t="s">
        <v>597</v>
      </c>
      <c r="F60" s="90" t="s">
        <v>225</v>
      </c>
      <c r="G60" s="97" t="s">
        <v>288</v>
      </c>
      <c r="H60" s="90" t="s">
        <v>391</v>
      </c>
      <c r="I60" s="90" t="s">
        <v>598</v>
      </c>
      <c r="J60" s="92">
        <v>220</v>
      </c>
      <c r="K60" s="90" t="s">
        <v>275</v>
      </c>
      <c r="L60" s="90" t="s">
        <v>599</v>
      </c>
      <c r="M60" s="95" t="s">
        <v>214</v>
      </c>
      <c r="N60" s="90" t="s">
        <v>600</v>
      </c>
      <c r="O60" s="94" t="s">
        <v>601</v>
      </c>
      <c r="P60" s="90"/>
      <c r="Q60" s="90">
        <v>110</v>
      </c>
      <c r="R60" s="90" t="s">
        <v>294</v>
      </c>
    </row>
    <row r="61" spans="1:18" ht="43.95" customHeight="1" x14ac:dyDescent="0.3">
      <c r="A61" s="90" t="s">
        <v>602</v>
      </c>
      <c r="B61" s="90">
        <v>122</v>
      </c>
      <c r="C61" s="90" t="s">
        <v>596</v>
      </c>
      <c r="D61" s="90"/>
      <c r="E61" s="90" t="s">
        <v>603</v>
      </c>
      <c r="F61" s="90" t="s">
        <v>225</v>
      </c>
      <c r="G61" s="91" t="s">
        <v>199</v>
      </c>
      <c r="H61" s="90" t="s">
        <v>210</v>
      </c>
      <c r="I61" s="90" t="s">
        <v>604</v>
      </c>
      <c r="J61" s="92">
        <v>90</v>
      </c>
      <c r="K61" s="90" t="s">
        <v>275</v>
      </c>
      <c r="L61" s="90" t="s">
        <v>593</v>
      </c>
      <c r="M61" s="95" t="s">
        <v>214</v>
      </c>
      <c r="N61" s="90"/>
      <c r="O61" s="94" t="s">
        <v>601</v>
      </c>
      <c r="P61" s="90"/>
      <c r="Q61" s="90">
        <v>111</v>
      </c>
      <c r="R61" s="90" t="s">
        <v>206</v>
      </c>
    </row>
    <row r="62" spans="1:18" ht="43.95" customHeight="1" x14ac:dyDescent="0.3">
      <c r="A62" s="90" t="s">
        <v>605</v>
      </c>
      <c r="B62" s="90">
        <v>123</v>
      </c>
      <c r="C62" s="90" t="s">
        <v>606</v>
      </c>
      <c r="D62" s="90"/>
      <c r="E62" s="90" t="s">
        <v>607</v>
      </c>
      <c r="F62" s="90" t="s">
        <v>225</v>
      </c>
      <c r="G62" s="97" t="s">
        <v>288</v>
      </c>
      <c r="H62" s="90" t="s">
        <v>608</v>
      </c>
      <c r="I62" s="90" t="s">
        <v>609</v>
      </c>
      <c r="J62" s="92">
        <v>70</v>
      </c>
      <c r="K62" s="90" t="s">
        <v>275</v>
      </c>
      <c r="L62" s="90" t="s">
        <v>599</v>
      </c>
      <c r="M62" s="95" t="s">
        <v>214</v>
      </c>
      <c r="N62" s="90" t="s">
        <v>610</v>
      </c>
      <c r="O62" s="94" t="s">
        <v>611</v>
      </c>
      <c r="P62" s="94" t="s">
        <v>612</v>
      </c>
      <c r="Q62" s="90">
        <v>112</v>
      </c>
      <c r="R62" s="90" t="s">
        <v>294</v>
      </c>
    </row>
    <row r="63" spans="1:18" ht="43.95" customHeight="1" x14ac:dyDescent="0.3">
      <c r="A63" s="90" t="s">
        <v>613</v>
      </c>
      <c r="B63" s="90">
        <v>123</v>
      </c>
      <c r="C63" s="90" t="s">
        <v>606</v>
      </c>
      <c r="D63" s="90"/>
      <c r="E63" s="90" t="s">
        <v>614</v>
      </c>
      <c r="F63" s="90" t="s">
        <v>225</v>
      </c>
      <c r="G63" s="91" t="s">
        <v>199</v>
      </c>
      <c r="H63" s="90" t="s">
        <v>615</v>
      </c>
      <c r="I63" s="90" t="s">
        <v>616</v>
      </c>
      <c r="J63" s="92">
        <v>100</v>
      </c>
      <c r="K63" s="90" t="s">
        <v>270</v>
      </c>
      <c r="L63" s="90"/>
      <c r="M63" s="95" t="s">
        <v>214</v>
      </c>
      <c r="N63" s="90" t="s">
        <v>617</v>
      </c>
      <c r="O63" s="94" t="s">
        <v>618</v>
      </c>
      <c r="P63" s="94" t="s">
        <v>619</v>
      </c>
      <c r="Q63" s="90"/>
      <c r="R63" s="90" t="s">
        <v>206</v>
      </c>
    </row>
    <row r="64" spans="1:18" ht="43.95" customHeight="1" x14ac:dyDescent="0.3">
      <c r="A64" s="90" t="s">
        <v>620</v>
      </c>
      <c r="B64" s="90">
        <v>123</v>
      </c>
      <c r="C64" s="90" t="s">
        <v>606</v>
      </c>
      <c r="D64" s="90"/>
      <c r="E64" s="90" t="s">
        <v>621</v>
      </c>
      <c r="F64" s="90" t="s">
        <v>225</v>
      </c>
      <c r="G64" s="91" t="s">
        <v>199</v>
      </c>
      <c r="H64" s="90" t="s">
        <v>622</v>
      </c>
      <c r="I64" s="90" t="s">
        <v>623</v>
      </c>
      <c r="J64" s="92">
        <v>350</v>
      </c>
      <c r="K64" s="90" t="s">
        <v>275</v>
      </c>
      <c r="L64" s="90"/>
      <c r="M64" s="95" t="s">
        <v>214</v>
      </c>
      <c r="N64" s="90" t="s">
        <v>624</v>
      </c>
      <c r="O64" s="94" t="s">
        <v>625</v>
      </c>
      <c r="P64" s="90"/>
      <c r="Q64" s="90"/>
      <c r="R64" s="90" t="s">
        <v>206</v>
      </c>
    </row>
    <row r="65" spans="1:18" ht="43.95" customHeight="1" x14ac:dyDescent="0.3">
      <c r="A65" s="90" t="s">
        <v>626</v>
      </c>
      <c r="B65" s="90">
        <v>125</v>
      </c>
      <c r="C65" s="90" t="s">
        <v>627</v>
      </c>
      <c r="D65" s="90"/>
      <c r="E65" s="90" t="s">
        <v>628</v>
      </c>
      <c r="F65" s="90" t="s">
        <v>225</v>
      </c>
      <c r="G65" s="97" t="s">
        <v>288</v>
      </c>
      <c r="H65" s="90" t="s">
        <v>629</v>
      </c>
      <c r="I65" s="90" t="s">
        <v>630</v>
      </c>
      <c r="J65" s="92"/>
      <c r="K65" s="90"/>
      <c r="L65" s="90" t="s">
        <v>631</v>
      </c>
      <c r="M65" s="93" t="s">
        <v>203</v>
      </c>
      <c r="N65" s="90" t="s">
        <v>632</v>
      </c>
      <c r="O65" s="94" t="s">
        <v>633</v>
      </c>
      <c r="P65" s="90"/>
      <c r="Q65" s="90">
        <v>115</v>
      </c>
      <c r="R65" s="90" t="s">
        <v>294</v>
      </c>
    </row>
    <row r="66" spans="1:18" ht="43.95" customHeight="1" x14ac:dyDescent="0.3">
      <c r="A66" s="90" t="s">
        <v>634</v>
      </c>
      <c r="B66" s="90">
        <v>126</v>
      </c>
      <c r="C66" s="90" t="s">
        <v>635</v>
      </c>
      <c r="D66" s="90"/>
      <c r="E66" s="90" t="s">
        <v>636</v>
      </c>
      <c r="F66" s="90" t="s">
        <v>198</v>
      </c>
      <c r="G66" s="97" t="s">
        <v>288</v>
      </c>
      <c r="H66" s="90" t="s">
        <v>637</v>
      </c>
      <c r="I66" s="90" t="s">
        <v>638</v>
      </c>
      <c r="J66" s="92">
        <v>1000</v>
      </c>
      <c r="K66" s="90" t="s">
        <v>543</v>
      </c>
      <c r="L66" s="90" t="s">
        <v>639</v>
      </c>
      <c r="M66" s="95" t="s">
        <v>214</v>
      </c>
      <c r="N66" s="90" t="s">
        <v>640</v>
      </c>
      <c r="O66" s="94" t="s">
        <v>641</v>
      </c>
      <c r="P66" s="90"/>
      <c r="Q66" s="90">
        <v>144</v>
      </c>
      <c r="R66" s="90" t="s">
        <v>294</v>
      </c>
    </row>
    <row r="67" spans="1:18" ht="43.95" customHeight="1" x14ac:dyDescent="0.3">
      <c r="A67" s="90" t="s">
        <v>642</v>
      </c>
      <c r="B67" s="90">
        <v>126</v>
      </c>
      <c r="C67" s="90" t="s">
        <v>635</v>
      </c>
      <c r="D67" s="90"/>
      <c r="E67" s="90" t="s">
        <v>643</v>
      </c>
      <c r="F67" s="90" t="s">
        <v>225</v>
      </c>
      <c r="G67" s="91" t="s">
        <v>199</v>
      </c>
      <c r="H67" s="90" t="s">
        <v>644</v>
      </c>
      <c r="I67" s="90" t="s">
        <v>645</v>
      </c>
      <c r="J67" s="92"/>
      <c r="K67" s="90"/>
      <c r="L67" s="90" t="s">
        <v>646</v>
      </c>
      <c r="M67" s="93" t="s">
        <v>203</v>
      </c>
      <c r="N67" s="90" t="s">
        <v>647</v>
      </c>
      <c r="O67" s="94" t="s">
        <v>648</v>
      </c>
      <c r="P67" s="90"/>
      <c r="Q67" s="90">
        <v>145</v>
      </c>
      <c r="R67" s="90" t="s">
        <v>206</v>
      </c>
    </row>
    <row r="68" spans="1:18" ht="43.95" customHeight="1" x14ac:dyDescent="0.3">
      <c r="A68" s="90" t="s">
        <v>649</v>
      </c>
      <c r="B68" s="90">
        <v>128</v>
      </c>
      <c r="C68" s="90" t="s">
        <v>650</v>
      </c>
      <c r="D68" s="90"/>
      <c r="E68" s="90" t="s">
        <v>651</v>
      </c>
      <c r="F68" s="90" t="s">
        <v>225</v>
      </c>
      <c r="G68" s="97" t="s">
        <v>288</v>
      </c>
      <c r="H68" s="90" t="s">
        <v>652</v>
      </c>
      <c r="I68" s="90" t="s">
        <v>653</v>
      </c>
      <c r="J68" s="92">
        <v>25</v>
      </c>
      <c r="K68" s="90" t="s">
        <v>275</v>
      </c>
      <c r="L68" s="90" t="s">
        <v>654</v>
      </c>
      <c r="M68" s="95" t="s">
        <v>214</v>
      </c>
      <c r="N68" s="90" t="s">
        <v>655</v>
      </c>
      <c r="O68" s="94" t="s">
        <v>656</v>
      </c>
      <c r="P68" s="90"/>
      <c r="Q68" s="90">
        <v>118</v>
      </c>
      <c r="R68" s="90" t="s">
        <v>294</v>
      </c>
    </row>
    <row r="69" spans="1:18" ht="43.95" customHeight="1" x14ac:dyDescent="0.3">
      <c r="A69" s="90" t="s">
        <v>657</v>
      </c>
      <c r="B69" s="90">
        <v>128</v>
      </c>
      <c r="C69" s="90" t="s">
        <v>650</v>
      </c>
      <c r="D69" s="90"/>
      <c r="E69" s="90" t="s">
        <v>658</v>
      </c>
      <c r="F69" s="90" t="s">
        <v>225</v>
      </c>
      <c r="G69" s="91" t="s">
        <v>199</v>
      </c>
      <c r="H69" s="90" t="s">
        <v>549</v>
      </c>
      <c r="I69" s="90" t="s">
        <v>659</v>
      </c>
      <c r="J69" s="92">
        <v>1.7</v>
      </c>
      <c r="K69" s="90" t="s">
        <v>275</v>
      </c>
      <c r="L69" s="90" t="s">
        <v>660</v>
      </c>
      <c r="M69" s="95" t="s">
        <v>214</v>
      </c>
      <c r="N69" s="90" t="s">
        <v>661</v>
      </c>
      <c r="O69" s="94" t="s">
        <v>662</v>
      </c>
      <c r="P69" s="90"/>
      <c r="Q69" s="90">
        <v>138</v>
      </c>
      <c r="R69" s="90" t="s">
        <v>206</v>
      </c>
    </row>
    <row r="70" spans="1:18" ht="43.95" customHeight="1" x14ac:dyDescent="0.3">
      <c r="A70" s="90" t="s">
        <v>663</v>
      </c>
      <c r="B70" s="90">
        <v>133</v>
      </c>
      <c r="C70" s="90" t="s">
        <v>664</v>
      </c>
      <c r="D70" s="90"/>
      <c r="E70" s="90" t="s">
        <v>665</v>
      </c>
      <c r="F70" s="90" t="s">
        <v>198</v>
      </c>
      <c r="G70" s="91" t="s">
        <v>199</v>
      </c>
      <c r="H70" s="90" t="s">
        <v>666</v>
      </c>
      <c r="I70" s="90" t="s">
        <v>667</v>
      </c>
      <c r="J70" s="92"/>
      <c r="K70" s="90"/>
      <c r="L70" s="90" t="s">
        <v>668</v>
      </c>
      <c r="M70" s="93" t="s">
        <v>203</v>
      </c>
      <c r="N70" s="90" t="s">
        <v>669</v>
      </c>
      <c r="O70" s="94" t="s">
        <v>670</v>
      </c>
      <c r="P70" s="90"/>
      <c r="Q70" s="90">
        <v>123</v>
      </c>
      <c r="R70" s="90" t="s">
        <v>206</v>
      </c>
    </row>
    <row r="71" spans="1:18" ht="43.95" customHeight="1" x14ac:dyDescent="0.3">
      <c r="A71" s="90" t="s">
        <v>671</v>
      </c>
      <c r="B71" s="90">
        <v>134</v>
      </c>
      <c r="C71" s="90" t="s">
        <v>672</v>
      </c>
      <c r="D71" s="90"/>
      <c r="E71" s="90" t="s">
        <v>673</v>
      </c>
      <c r="F71" s="90" t="s">
        <v>198</v>
      </c>
      <c r="G71" s="96" t="s">
        <v>241</v>
      </c>
      <c r="H71" s="90"/>
      <c r="I71" s="90" t="s">
        <v>674</v>
      </c>
      <c r="J71" s="92"/>
      <c r="K71" s="90"/>
      <c r="L71" s="90" t="s">
        <v>675</v>
      </c>
      <c r="M71" s="93" t="s">
        <v>203</v>
      </c>
      <c r="N71" s="90" t="s">
        <v>676</v>
      </c>
      <c r="O71" s="94" t="s">
        <v>677</v>
      </c>
      <c r="P71" s="90"/>
      <c r="Q71" s="90">
        <v>124</v>
      </c>
      <c r="R71" s="90" t="s">
        <v>241</v>
      </c>
    </row>
    <row r="72" spans="1:18" ht="43.95" customHeight="1" x14ac:dyDescent="0.3">
      <c r="A72" s="90" t="s">
        <v>678</v>
      </c>
      <c r="B72" s="90">
        <v>137</v>
      </c>
      <c r="C72" s="90" t="s">
        <v>679</v>
      </c>
      <c r="D72" s="90"/>
      <c r="E72" s="90" t="s">
        <v>680</v>
      </c>
      <c r="F72" s="90" t="s">
        <v>225</v>
      </c>
      <c r="G72" s="91" t="s">
        <v>199</v>
      </c>
      <c r="H72" s="90" t="s">
        <v>681</v>
      </c>
      <c r="I72" s="90" t="s">
        <v>682</v>
      </c>
      <c r="J72" s="92">
        <v>1800</v>
      </c>
      <c r="K72" s="90" t="s">
        <v>543</v>
      </c>
      <c r="L72" s="90" t="s">
        <v>683</v>
      </c>
      <c r="M72" s="95" t="s">
        <v>214</v>
      </c>
      <c r="N72" s="90" t="s">
        <v>684</v>
      </c>
      <c r="O72" s="94" t="s">
        <v>685</v>
      </c>
      <c r="P72" s="90"/>
      <c r="Q72" s="90">
        <v>127</v>
      </c>
      <c r="R72" s="90" t="s">
        <v>206</v>
      </c>
    </row>
    <row r="73" spans="1:18" ht="43.95" customHeight="1" x14ac:dyDescent="0.3">
      <c r="A73" s="90" t="s">
        <v>686</v>
      </c>
      <c r="B73" s="90">
        <v>140</v>
      </c>
      <c r="C73" s="90" t="s">
        <v>687</v>
      </c>
      <c r="D73" s="90"/>
      <c r="E73" s="90" t="s">
        <v>688</v>
      </c>
      <c r="F73" s="90" t="s">
        <v>198</v>
      </c>
      <c r="G73" s="91" t="s">
        <v>199</v>
      </c>
      <c r="H73" s="90" t="s">
        <v>666</v>
      </c>
      <c r="I73" s="90" t="s">
        <v>689</v>
      </c>
      <c r="J73" s="92"/>
      <c r="K73" s="90"/>
      <c r="L73" s="90" t="s">
        <v>690</v>
      </c>
      <c r="M73" s="93" t="s">
        <v>203</v>
      </c>
      <c r="N73" s="90" t="s">
        <v>691</v>
      </c>
      <c r="O73" s="94" t="s">
        <v>692</v>
      </c>
      <c r="P73" s="90"/>
      <c r="Q73" s="90">
        <v>130</v>
      </c>
      <c r="R73" s="90" t="s">
        <v>206</v>
      </c>
    </row>
    <row r="74" spans="1:18" ht="43.95" customHeight="1" x14ac:dyDescent="0.3">
      <c r="A74" s="90" t="s">
        <v>693</v>
      </c>
      <c r="B74" s="90">
        <v>141</v>
      </c>
      <c r="C74" s="90" t="s">
        <v>694</v>
      </c>
      <c r="D74" s="90"/>
      <c r="E74" s="90" t="s">
        <v>695</v>
      </c>
      <c r="F74" s="90" t="s">
        <v>198</v>
      </c>
      <c r="G74" s="91" t="s">
        <v>199</v>
      </c>
      <c r="H74" s="90" t="s">
        <v>666</v>
      </c>
      <c r="I74" s="90" t="s">
        <v>696</v>
      </c>
      <c r="J74" s="92"/>
      <c r="K74" s="90"/>
      <c r="L74" s="90" t="s">
        <v>697</v>
      </c>
      <c r="M74" s="93" t="s">
        <v>203</v>
      </c>
      <c r="N74" s="90" t="s">
        <v>698</v>
      </c>
      <c r="O74" s="94" t="s">
        <v>699</v>
      </c>
      <c r="P74" s="90"/>
      <c r="Q74" s="90">
        <v>131</v>
      </c>
      <c r="R74" s="90" t="s">
        <v>206</v>
      </c>
    </row>
    <row r="75" spans="1:18" ht="43.95" customHeight="1" x14ac:dyDescent="0.3">
      <c r="A75" s="90" t="s">
        <v>700</v>
      </c>
      <c r="B75" s="90">
        <v>143</v>
      </c>
      <c r="C75" s="90" t="s">
        <v>701</v>
      </c>
      <c r="D75" s="90"/>
      <c r="E75" s="90" t="s">
        <v>702</v>
      </c>
      <c r="F75" s="90" t="s">
        <v>198</v>
      </c>
      <c r="G75" s="91" t="s">
        <v>199</v>
      </c>
      <c r="H75" s="90" t="s">
        <v>666</v>
      </c>
      <c r="I75" s="90" t="s">
        <v>703</v>
      </c>
      <c r="J75" s="92"/>
      <c r="K75" s="90"/>
      <c r="L75" s="90" t="s">
        <v>704</v>
      </c>
      <c r="M75" s="93" t="s">
        <v>203</v>
      </c>
      <c r="N75" s="90" t="s">
        <v>705</v>
      </c>
      <c r="O75" s="94" t="s">
        <v>706</v>
      </c>
      <c r="P75" s="90"/>
      <c r="Q75" s="90">
        <v>133</v>
      </c>
      <c r="R75" s="90" t="s">
        <v>206</v>
      </c>
    </row>
  </sheetData>
  <autoFilter ref="A4:R75" xr:uid="{00000000-0009-0000-0000-000005000000}"/>
  <mergeCells count="2">
    <mergeCell ref="A2:R2"/>
    <mergeCell ref="A1:R1"/>
  </mergeCells>
  <hyperlinks>
    <hyperlink ref="O5" r:id="rId1" xr:uid="{00000000-0004-0000-0500-000000000000}"/>
    <hyperlink ref="O6" r:id="rId2" xr:uid="{00000000-0004-0000-0500-000001000000}"/>
    <hyperlink ref="O7" r:id="rId3" xr:uid="{00000000-0004-0000-0500-000002000000}"/>
    <hyperlink ref="O8" r:id="rId4" xr:uid="{00000000-0004-0000-0500-000003000000}"/>
    <hyperlink ref="P8" r:id="rId5" xr:uid="{00000000-0004-0000-0500-000004000000}"/>
    <hyperlink ref="O9" r:id="rId6" xr:uid="{00000000-0004-0000-0500-000005000000}"/>
    <hyperlink ref="O10" r:id="rId7" xr:uid="{00000000-0004-0000-0500-000006000000}"/>
    <hyperlink ref="O11" r:id="rId8" xr:uid="{00000000-0004-0000-0500-000007000000}"/>
    <hyperlink ref="O12" r:id="rId9" xr:uid="{00000000-0004-0000-0500-000008000000}"/>
    <hyperlink ref="O13" r:id="rId10" xr:uid="{00000000-0004-0000-0500-000009000000}"/>
    <hyperlink ref="O14" r:id="rId11" xr:uid="{00000000-0004-0000-0500-00000A000000}"/>
    <hyperlink ref="O15" r:id="rId12" xr:uid="{00000000-0004-0000-0500-00000B000000}"/>
    <hyperlink ref="O16" r:id="rId13" xr:uid="{00000000-0004-0000-0500-00000C000000}"/>
    <hyperlink ref="O17" r:id="rId14" xr:uid="{00000000-0004-0000-0500-00000D000000}"/>
    <hyperlink ref="O18" r:id="rId15" xr:uid="{00000000-0004-0000-0500-00000E000000}"/>
    <hyperlink ref="O19" r:id="rId16" xr:uid="{00000000-0004-0000-0500-00000F000000}"/>
    <hyperlink ref="O20" r:id="rId17" xr:uid="{00000000-0004-0000-0500-000010000000}"/>
    <hyperlink ref="O21" r:id="rId18" xr:uid="{00000000-0004-0000-0500-000011000000}"/>
    <hyperlink ref="O22" r:id="rId19" xr:uid="{00000000-0004-0000-0500-000012000000}"/>
    <hyperlink ref="P22" r:id="rId20" xr:uid="{00000000-0004-0000-0500-000013000000}"/>
    <hyperlink ref="O23" r:id="rId21" xr:uid="{00000000-0004-0000-0500-000014000000}"/>
    <hyperlink ref="O24" r:id="rId22" xr:uid="{00000000-0004-0000-0500-000015000000}"/>
    <hyperlink ref="O25" r:id="rId23" xr:uid="{00000000-0004-0000-0500-000016000000}"/>
    <hyperlink ref="O26" r:id="rId24" xr:uid="{00000000-0004-0000-0500-000017000000}"/>
    <hyperlink ref="O27" r:id="rId25" xr:uid="{00000000-0004-0000-0500-000018000000}"/>
    <hyperlink ref="O28" r:id="rId26" xr:uid="{00000000-0004-0000-0500-000019000000}"/>
    <hyperlink ref="O29" r:id="rId27" xr:uid="{00000000-0004-0000-0500-00001A000000}"/>
    <hyperlink ref="O30" r:id="rId28" xr:uid="{00000000-0004-0000-0500-00001B000000}"/>
    <hyperlink ref="P30" r:id="rId29" xr:uid="{00000000-0004-0000-0500-00001C000000}"/>
    <hyperlink ref="O31" r:id="rId30" xr:uid="{00000000-0004-0000-0500-00001D000000}"/>
    <hyperlink ref="O32" r:id="rId31" xr:uid="{00000000-0004-0000-0500-00001E000000}"/>
    <hyperlink ref="P32" r:id="rId32" xr:uid="{00000000-0004-0000-0500-00001F000000}"/>
    <hyperlink ref="O33" r:id="rId33" xr:uid="{00000000-0004-0000-0500-000020000000}"/>
    <hyperlink ref="O34" r:id="rId34" xr:uid="{00000000-0004-0000-0500-000021000000}"/>
    <hyperlink ref="O35" r:id="rId35" xr:uid="{00000000-0004-0000-0500-000022000000}"/>
    <hyperlink ref="O36" r:id="rId36" xr:uid="{00000000-0004-0000-0500-000023000000}"/>
    <hyperlink ref="O37" r:id="rId37" xr:uid="{00000000-0004-0000-0500-000024000000}"/>
    <hyperlink ref="O38" r:id="rId38" xr:uid="{00000000-0004-0000-0500-000025000000}"/>
    <hyperlink ref="P38" r:id="rId39" xr:uid="{00000000-0004-0000-0500-000026000000}"/>
    <hyperlink ref="O39" r:id="rId40" xr:uid="{00000000-0004-0000-0500-000027000000}"/>
    <hyperlink ref="O40" r:id="rId41" xr:uid="{00000000-0004-0000-0500-000028000000}"/>
    <hyperlink ref="O41" r:id="rId42" xr:uid="{00000000-0004-0000-0500-000029000000}"/>
    <hyperlink ref="P41" r:id="rId43" xr:uid="{00000000-0004-0000-0500-00002A000000}"/>
    <hyperlink ref="O42" r:id="rId44" xr:uid="{00000000-0004-0000-0500-00002B000000}"/>
    <hyperlink ref="O43" r:id="rId45" xr:uid="{00000000-0004-0000-0500-00002C000000}"/>
    <hyperlink ref="O44" r:id="rId46" xr:uid="{00000000-0004-0000-0500-00002D000000}"/>
    <hyperlink ref="O45" r:id="rId47" xr:uid="{00000000-0004-0000-0500-00002E000000}"/>
    <hyperlink ref="O46" r:id="rId48" xr:uid="{00000000-0004-0000-0500-00002F000000}"/>
    <hyperlink ref="O47" r:id="rId49" xr:uid="{00000000-0004-0000-0500-000030000000}"/>
    <hyperlink ref="O48" r:id="rId50" xr:uid="{00000000-0004-0000-0500-000031000000}"/>
    <hyperlink ref="O49" r:id="rId51" xr:uid="{00000000-0004-0000-0500-000032000000}"/>
    <hyperlink ref="O50" r:id="rId52" xr:uid="{00000000-0004-0000-0500-000033000000}"/>
    <hyperlink ref="O51" r:id="rId53" xr:uid="{00000000-0004-0000-0500-000034000000}"/>
    <hyperlink ref="O52" r:id="rId54" xr:uid="{00000000-0004-0000-0500-000035000000}"/>
    <hyperlink ref="O53" r:id="rId55" xr:uid="{00000000-0004-0000-0500-000036000000}"/>
    <hyperlink ref="O54" r:id="rId56" xr:uid="{00000000-0004-0000-0500-000037000000}"/>
    <hyperlink ref="O55" r:id="rId57" xr:uid="{00000000-0004-0000-0500-000038000000}"/>
    <hyperlink ref="O56" r:id="rId58" xr:uid="{00000000-0004-0000-0500-000039000000}"/>
    <hyperlink ref="O57" r:id="rId59" xr:uid="{00000000-0004-0000-0500-00003A000000}"/>
    <hyperlink ref="O58" r:id="rId60" xr:uid="{00000000-0004-0000-0500-00003B000000}"/>
    <hyperlink ref="O59" r:id="rId61" xr:uid="{00000000-0004-0000-0500-00003C000000}"/>
    <hyperlink ref="O60" r:id="rId62" xr:uid="{00000000-0004-0000-0500-00003D000000}"/>
    <hyperlink ref="O61" r:id="rId63" xr:uid="{00000000-0004-0000-0500-00003E000000}"/>
    <hyperlink ref="O62" r:id="rId64" xr:uid="{00000000-0004-0000-0500-00003F000000}"/>
    <hyperlink ref="P62" r:id="rId65" xr:uid="{00000000-0004-0000-0500-000040000000}"/>
    <hyperlink ref="O63" r:id="rId66" xr:uid="{00000000-0004-0000-0500-000041000000}"/>
    <hyperlink ref="P63" r:id="rId67" xr:uid="{00000000-0004-0000-0500-000042000000}"/>
    <hyperlink ref="O64" r:id="rId68" xr:uid="{00000000-0004-0000-0500-000043000000}"/>
    <hyperlink ref="O65" r:id="rId69" xr:uid="{00000000-0004-0000-0500-000044000000}"/>
    <hyperlink ref="O66" r:id="rId70" xr:uid="{00000000-0004-0000-0500-000045000000}"/>
    <hyperlink ref="O67" r:id="rId71" xr:uid="{00000000-0004-0000-0500-000046000000}"/>
    <hyperlink ref="O68" r:id="rId72" xr:uid="{00000000-0004-0000-0500-000047000000}"/>
    <hyperlink ref="O69" r:id="rId73" xr:uid="{00000000-0004-0000-0500-000048000000}"/>
    <hyperlink ref="O70" r:id="rId74" xr:uid="{00000000-0004-0000-0500-000049000000}"/>
    <hyperlink ref="O71" r:id="rId75" xr:uid="{00000000-0004-0000-0500-00004A000000}"/>
    <hyperlink ref="O72" r:id="rId76" xr:uid="{00000000-0004-0000-0500-00004B000000}"/>
    <hyperlink ref="O73" r:id="rId77" xr:uid="{00000000-0004-0000-0500-00004C000000}"/>
    <hyperlink ref="O74" r:id="rId78" xr:uid="{00000000-0004-0000-0500-00004D000000}"/>
    <hyperlink ref="O75" r:id="rId79" xr:uid="{00000000-0004-0000-0500-00004E000000}"/>
  </hyperlinks>
  <pageMargins left="0.75" right="0.75" top="1" bottom="1" header="0.5" footer="0.5"/>
  <legacyDrawing r:id="rId8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51"/>
  <sheetViews>
    <sheetView showGridLines="0" workbookViewId="0">
      <pane xSplit="2" ySplit="4" topLeftCell="C142" activePane="bottomRight" state="frozen"/>
      <selection pane="topRight"/>
      <selection pane="bottomLeft"/>
      <selection pane="bottomRight" sqref="A1:K1"/>
    </sheetView>
  </sheetViews>
  <sheetFormatPr baseColWidth="10" defaultColWidth="8.88671875" defaultRowHeight="14.4" x14ac:dyDescent="0.3"/>
  <cols>
    <col min="1" max="1" width="10" customWidth="1"/>
    <col min="2" max="2" width="40" customWidth="1"/>
    <col min="3" max="3" width="17" customWidth="1"/>
    <col min="4" max="4" width="21" customWidth="1"/>
    <col min="5" max="5" width="16" customWidth="1"/>
    <col min="6" max="6" width="19" customWidth="1"/>
    <col min="7" max="7" width="17" customWidth="1"/>
    <col min="8" max="8" width="60" customWidth="1"/>
    <col min="9" max="9" width="25" customWidth="1"/>
    <col min="10" max="10" width="60" customWidth="1"/>
    <col min="11" max="11" width="38" customWidth="1"/>
    <col min="12" max="15" width="30" customWidth="1"/>
    <col min="16" max="19" width="70" customWidth="1"/>
  </cols>
  <sheetData>
    <row r="1" spans="1:19" ht="40.049999999999997" customHeight="1" x14ac:dyDescent="0.3">
      <c r="A1" s="185" t="s">
        <v>707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9" ht="34.049999999999997" customHeight="1" x14ac:dyDescent="0.3">
      <c r="A2" s="184" t="s">
        <v>708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4" spans="1:19" ht="31.95" customHeight="1" x14ac:dyDescent="0.3">
      <c r="A4" s="81" t="s">
        <v>709</v>
      </c>
      <c r="B4" s="81" t="s">
        <v>179</v>
      </c>
      <c r="C4" s="81" t="s">
        <v>710</v>
      </c>
      <c r="D4" s="81" t="s">
        <v>711</v>
      </c>
      <c r="E4" s="81" t="s">
        <v>712</v>
      </c>
      <c r="F4" s="81" t="s">
        <v>713</v>
      </c>
      <c r="G4" s="81" t="s">
        <v>714</v>
      </c>
      <c r="H4" s="81" t="s">
        <v>715</v>
      </c>
      <c r="I4" s="81" t="s">
        <v>716</v>
      </c>
      <c r="J4" s="81" t="s">
        <v>717</v>
      </c>
      <c r="K4" s="81" t="s">
        <v>718</v>
      </c>
      <c r="L4" s="104" t="s">
        <v>719</v>
      </c>
      <c r="M4" s="104" t="s">
        <v>720</v>
      </c>
      <c r="N4" s="104" t="s">
        <v>721</v>
      </c>
      <c r="O4" s="104" t="s">
        <v>722</v>
      </c>
      <c r="P4" s="104" t="s">
        <v>723</v>
      </c>
      <c r="Q4" s="104" t="s">
        <v>724</v>
      </c>
      <c r="R4" s="104" t="s">
        <v>725</v>
      </c>
      <c r="S4" s="104" t="s">
        <v>726</v>
      </c>
    </row>
    <row r="5" spans="1:19" ht="27" customHeight="1" x14ac:dyDescent="0.3">
      <c r="A5" s="90">
        <v>1</v>
      </c>
      <c r="B5" s="90" t="s">
        <v>196</v>
      </c>
      <c r="C5" s="98">
        <v>0</v>
      </c>
      <c r="D5" s="98">
        <v>0</v>
      </c>
      <c r="E5" s="98">
        <v>0</v>
      </c>
      <c r="F5" s="98">
        <v>1</v>
      </c>
      <c r="G5" s="98">
        <v>0</v>
      </c>
      <c r="H5" s="99" t="s">
        <v>727</v>
      </c>
      <c r="I5" s="100"/>
      <c r="J5" s="90" t="s">
        <v>728</v>
      </c>
      <c r="K5" s="90" t="s">
        <v>195</v>
      </c>
      <c r="L5" s="105" t="s">
        <v>729</v>
      </c>
      <c r="M5" s="105">
        <v>3</v>
      </c>
      <c r="N5" s="105">
        <v>3</v>
      </c>
      <c r="O5" s="105">
        <v>0</v>
      </c>
      <c r="P5" s="105" t="s">
        <v>730</v>
      </c>
      <c r="Q5" s="105" t="s">
        <v>731</v>
      </c>
      <c r="R5" s="105">
        <v>3</v>
      </c>
      <c r="S5" s="105">
        <v>3</v>
      </c>
    </row>
    <row r="6" spans="1:19" ht="27" customHeight="1" x14ac:dyDescent="0.3">
      <c r="A6" s="90">
        <v>2</v>
      </c>
      <c r="B6" s="90" t="s">
        <v>732</v>
      </c>
      <c r="C6" s="98">
        <v>0</v>
      </c>
      <c r="D6" s="98">
        <v>0</v>
      </c>
      <c r="E6" s="98">
        <v>0</v>
      </c>
      <c r="F6" s="98">
        <v>0</v>
      </c>
      <c r="G6" s="98">
        <v>0</v>
      </c>
      <c r="H6" s="99" t="s">
        <v>727</v>
      </c>
      <c r="I6" s="100"/>
      <c r="J6" s="90" t="s">
        <v>733</v>
      </c>
      <c r="K6" s="90"/>
      <c r="L6" s="105" t="s">
        <v>729</v>
      </c>
      <c r="M6" s="105">
        <v>0</v>
      </c>
      <c r="N6" s="105">
        <v>0</v>
      </c>
      <c r="O6" s="105">
        <v>0</v>
      </c>
      <c r="P6" s="105" t="s">
        <v>730</v>
      </c>
      <c r="Q6" s="105" t="s">
        <v>734</v>
      </c>
      <c r="R6" s="105">
        <v>0</v>
      </c>
      <c r="S6" s="105">
        <v>0</v>
      </c>
    </row>
    <row r="7" spans="1:19" ht="27" customHeight="1" x14ac:dyDescent="0.3">
      <c r="A7" s="90">
        <v>3</v>
      </c>
      <c r="B7" s="90" t="s">
        <v>735</v>
      </c>
      <c r="C7" s="98">
        <v>0</v>
      </c>
      <c r="D7" s="98">
        <v>0</v>
      </c>
      <c r="E7" s="98">
        <v>0</v>
      </c>
      <c r="F7" s="98">
        <v>0</v>
      </c>
      <c r="G7" s="98">
        <v>0</v>
      </c>
      <c r="H7" s="99" t="s">
        <v>727</v>
      </c>
      <c r="I7" s="100"/>
      <c r="J7" s="90" t="s">
        <v>736</v>
      </c>
      <c r="K7" s="90"/>
      <c r="L7" s="105" t="s">
        <v>729</v>
      </c>
      <c r="M7" s="105">
        <v>7</v>
      </c>
      <c r="N7" s="105">
        <v>7</v>
      </c>
      <c r="O7" s="105">
        <v>0</v>
      </c>
      <c r="P7" s="105" t="s">
        <v>730</v>
      </c>
      <c r="Q7" s="105" t="s">
        <v>737</v>
      </c>
      <c r="R7" s="105">
        <v>5</v>
      </c>
      <c r="S7" s="105">
        <v>5</v>
      </c>
    </row>
    <row r="8" spans="1:19" ht="27" customHeight="1" x14ac:dyDescent="0.3">
      <c r="A8" s="90">
        <v>4</v>
      </c>
      <c r="B8" s="90" t="s">
        <v>738</v>
      </c>
      <c r="C8" s="98">
        <v>0</v>
      </c>
      <c r="D8" s="98">
        <v>0</v>
      </c>
      <c r="E8" s="98">
        <v>0</v>
      </c>
      <c r="F8" s="98">
        <v>0</v>
      </c>
      <c r="G8" s="98">
        <v>0</v>
      </c>
      <c r="H8" s="99" t="s">
        <v>727</v>
      </c>
      <c r="I8" s="100"/>
      <c r="J8" s="90" t="s">
        <v>739</v>
      </c>
      <c r="K8" s="90"/>
      <c r="L8" s="105" t="s">
        <v>729</v>
      </c>
      <c r="M8" s="105">
        <v>0</v>
      </c>
      <c r="N8" s="105">
        <v>0</v>
      </c>
      <c r="O8" s="105">
        <v>0</v>
      </c>
      <c r="P8" s="105" t="s">
        <v>730</v>
      </c>
      <c r="Q8" s="105" t="s">
        <v>740</v>
      </c>
      <c r="R8" s="105">
        <v>0</v>
      </c>
      <c r="S8" s="105">
        <v>0</v>
      </c>
    </row>
    <row r="9" spans="1:19" ht="27" customHeight="1" x14ac:dyDescent="0.3">
      <c r="A9" s="90">
        <v>5</v>
      </c>
      <c r="B9" s="90" t="s">
        <v>741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9" t="s">
        <v>727</v>
      </c>
      <c r="I9" s="100"/>
      <c r="J9" s="90" t="s">
        <v>742</v>
      </c>
      <c r="K9" s="90"/>
      <c r="L9" s="105" t="s">
        <v>729</v>
      </c>
      <c r="M9" s="105">
        <v>0</v>
      </c>
      <c r="N9" s="105">
        <v>0</v>
      </c>
      <c r="O9" s="105">
        <v>0</v>
      </c>
      <c r="P9" s="105" t="s">
        <v>730</v>
      </c>
      <c r="Q9" s="105" t="s">
        <v>743</v>
      </c>
      <c r="R9" s="105">
        <v>0</v>
      </c>
      <c r="S9" s="105">
        <v>0</v>
      </c>
    </row>
    <row r="10" spans="1:19" ht="27" customHeight="1" x14ac:dyDescent="0.3">
      <c r="A10" s="90">
        <v>6</v>
      </c>
      <c r="B10" s="90" t="s">
        <v>744</v>
      </c>
      <c r="C10" s="98">
        <v>0</v>
      </c>
      <c r="D10" s="98">
        <v>0</v>
      </c>
      <c r="E10" s="98">
        <v>0</v>
      </c>
      <c r="F10" s="98">
        <v>0</v>
      </c>
      <c r="G10" s="98">
        <v>0</v>
      </c>
      <c r="H10" s="99" t="s">
        <v>727</v>
      </c>
      <c r="I10" s="100"/>
      <c r="J10" s="90" t="s">
        <v>745</v>
      </c>
      <c r="K10" s="90"/>
      <c r="L10" s="105" t="s">
        <v>729</v>
      </c>
      <c r="M10" s="105">
        <v>0</v>
      </c>
      <c r="N10" s="105">
        <v>0</v>
      </c>
      <c r="O10" s="105">
        <v>0</v>
      </c>
      <c r="P10" s="105" t="s">
        <v>730</v>
      </c>
      <c r="Q10" s="105" t="s">
        <v>746</v>
      </c>
      <c r="R10" s="105">
        <v>0</v>
      </c>
      <c r="S10" s="105">
        <v>0</v>
      </c>
    </row>
    <row r="11" spans="1:19" ht="27" customHeight="1" x14ac:dyDescent="0.3">
      <c r="A11" s="90">
        <v>7</v>
      </c>
      <c r="B11" s="90" t="s">
        <v>747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9" t="s">
        <v>727</v>
      </c>
      <c r="I11" s="100"/>
      <c r="J11" s="90" t="s">
        <v>733</v>
      </c>
      <c r="K11" s="90"/>
      <c r="L11" s="105" t="s">
        <v>729</v>
      </c>
      <c r="M11" s="105">
        <v>0</v>
      </c>
      <c r="N11" s="105">
        <v>0</v>
      </c>
      <c r="O11" s="105">
        <v>0</v>
      </c>
      <c r="P11" s="105" t="s">
        <v>730</v>
      </c>
      <c r="Q11" s="105" t="s">
        <v>748</v>
      </c>
      <c r="R11" s="105">
        <v>0</v>
      </c>
      <c r="S11" s="105">
        <v>0</v>
      </c>
    </row>
    <row r="12" spans="1:19" ht="27" customHeight="1" x14ac:dyDescent="0.3">
      <c r="A12" s="90">
        <v>8</v>
      </c>
      <c r="B12" s="90" t="s">
        <v>208</v>
      </c>
      <c r="C12" s="98">
        <v>0</v>
      </c>
      <c r="D12" s="98">
        <v>0</v>
      </c>
      <c r="E12" s="98">
        <v>0</v>
      </c>
      <c r="F12" s="98">
        <v>2</v>
      </c>
      <c r="G12" s="98">
        <v>0</v>
      </c>
      <c r="H12" s="99" t="s">
        <v>727</v>
      </c>
      <c r="I12" s="100"/>
      <c r="J12" s="90" t="s">
        <v>749</v>
      </c>
      <c r="K12" s="90" t="s">
        <v>750</v>
      </c>
      <c r="L12" s="105" t="s">
        <v>729</v>
      </c>
      <c r="M12" s="105">
        <v>1</v>
      </c>
      <c r="N12" s="105">
        <v>0</v>
      </c>
      <c r="O12" s="105">
        <v>1</v>
      </c>
      <c r="P12" s="105" t="s">
        <v>730</v>
      </c>
      <c r="Q12" s="105" t="s">
        <v>751</v>
      </c>
      <c r="R12" s="105">
        <v>1</v>
      </c>
      <c r="S12" s="105">
        <v>0</v>
      </c>
    </row>
    <row r="13" spans="1:19" ht="27" customHeight="1" x14ac:dyDescent="0.3">
      <c r="A13" s="90">
        <v>9</v>
      </c>
      <c r="B13" s="90" t="s">
        <v>223</v>
      </c>
      <c r="C13" s="98">
        <v>1</v>
      </c>
      <c r="D13" s="98">
        <v>0</v>
      </c>
      <c r="E13" s="98">
        <v>0</v>
      </c>
      <c r="F13" s="98">
        <v>0</v>
      </c>
      <c r="G13" s="98">
        <v>1</v>
      </c>
      <c r="H13" s="95" t="s">
        <v>752</v>
      </c>
      <c r="I13" s="100"/>
      <c r="J13" s="90" t="s">
        <v>753</v>
      </c>
      <c r="K13" s="90" t="s">
        <v>222</v>
      </c>
      <c r="L13" s="105" t="s">
        <v>729</v>
      </c>
      <c r="M13" s="105">
        <v>2</v>
      </c>
      <c r="N13" s="105">
        <v>2</v>
      </c>
      <c r="O13" s="105">
        <v>0</v>
      </c>
      <c r="P13" s="105" t="s">
        <v>730</v>
      </c>
      <c r="Q13" s="105" t="s">
        <v>754</v>
      </c>
      <c r="R13" s="105">
        <v>2</v>
      </c>
      <c r="S13" s="105">
        <v>2</v>
      </c>
    </row>
    <row r="14" spans="1:19" ht="27" customHeight="1" x14ac:dyDescent="0.3">
      <c r="A14" s="90">
        <v>10</v>
      </c>
      <c r="B14" s="90" t="s">
        <v>755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  <c r="H14" s="99" t="s">
        <v>727</v>
      </c>
      <c r="I14" s="100"/>
      <c r="J14" s="90" t="s">
        <v>756</v>
      </c>
      <c r="K14" s="90"/>
      <c r="L14" s="105" t="s">
        <v>729</v>
      </c>
      <c r="M14" s="105">
        <v>0</v>
      </c>
      <c r="N14" s="105">
        <v>0</v>
      </c>
      <c r="O14" s="105">
        <v>0</v>
      </c>
      <c r="P14" s="105" t="s">
        <v>730</v>
      </c>
      <c r="Q14" s="105" t="s">
        <v>757</v>
      </c>
      <c r="R14" s="105">
        <v>0</v>
      </c>
      <c r="S14" s="105">
        <v>0</v>
      </c>
    </row>
    <row r="15" spans="1:19" ht="27" customHeight="1" x14ac:dyDescent="0.3">
      <c r="A15" s="90">
        <v>11</v>
      </c>
      <c r="B15" s="90" t="s">
        <v>758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9" t="s">
        <v>727</v>
      </c>
      <c r="I15" s="100"/>
      <c r="J15" s="90" t="s">
        <v>759</v>
      </c>
      <c r="K15" s="90"/>
      <c r="L15" s="105" t="s">
        <v>729</v>
      </c>
      <c r="M15" s="105">
        <v>0</v>
      </c>
      <c r="N15" s="105">
        <v>0</v>
      </c>
      <c r="O15" s="105">
        <v>0</v>
      </c>
      <c r="P15" s="105" t="s">
        <v>730</v>
      </c>
      <c r="Q15" s="105" t="s">
        <v>760</v>
      </c>
      <c r="R15" s="105">
        <v>0</v>
      </c>
      <c r="S15" s="105">
        <v>0</v>
      </c>
    </row>
    <row r="16" spans="1:19" ht="27" customHeight="1" x14ac:dyDescent="0.3">
      <c r="A16" s="90">
        <v>12</v>
      </c>
      <c r="B16" s="90" t="s">
        <v>761</v>
      </c>
      <c r="C16" s="98">
        <v>0</v>
      </c>
      <c r="D16" s="98">
        <v>0</v>
      </c>
      <c r="E16" s="98">
        <v>0</v>
      </c>
      <c r="F16" s="98">
        <v>0</v>
      </c>
      <c r="G16" s="98">
        <v>0</v>
      </c>
      <c r="H16" s="99" t="s">
        <v>727</v>
      </c>
      <c r="I16" s="100"/>
      <c r="J16" s="90" t="s">
        <v>762</v>
      </c>
      <c r="K16" s="90"/>
      <c r="L16" s="105" t="s">
        <v>729</v>
      </c>
      <c r="M16" s="105">
        <v>0</v>
      </c>
      <c r="N16" s="105">
        <v>0</v>
      </c>
      <c r="O16" s="105">
        <v>0</v>
      </c>
      <c r="P16" s="105" t="s">
        <v>730</v>
      </c>
      <c r="Q16" s="105" t="s">
        <v>763</v>
      </c>
      <c r="R16" s="105">
        <v>0</v>
      </c>
      <c r="S16" s="105">
        <v>0</v>
      </c>
    </row>
    <row r="17" spans="1:19" ht="27" customHeight="1" x14ac:dyDescent="0.3">
      <c r="A17" s="90">
        <v>13</v>
      </c>
      <c r="B17" s="90" t="s">
        <v>764</v>
      </c>
      <c r="C17" s="98">
        <v>0</v>
      </c>
      <c r="D17" s="98">
        <v>0</v>
      </c>
      <c r="E17" s="98">
        <v>0</v>
      </c>
      <c r="F17" s="98">
        <v>0</v>
      </c>
      <c r="G17" s="98">
        <v>0</v>
      </c>
      <c r="H17" s="99" t="s">
        <v>727</v>
      </c>
      <c r="I17" s="100"/>
      <c r="J17" s="90" t="s">
        <v>765</v>
      </c>
      <c r="K17" s="90"/>
      <c r="L17" s="105" t="s">
        <v>729</v>
      </c>
      <c r="M17" s="105">
        <v>0</v>
      </c>
      <c r="N17" s="105">
        <v>0</v>
      </c>
      <c r="O17" s="105">
        <v>0</v>
      </c>
      <c r="P17" s="105" t="s">
        <v>730</v>
      </c>
      <c r="Q17" s="105" t="s">
        <v>766</v>
      </c>
      <c r="R17" s="105">
        <v>0</v>
      </c>
      <c r="S17" s="105">
        <v>0</v>
      </c>
    </row>
    <row r="18" spans="1:19" ht="27" customHeight="1" x14ac:dyDescent="0.3">
      <c r="A18" s="90">
        <v>14</v>
      </c>
      <c r="B18" s="90" t="s">
        <v>767</v>
      </c>
      <c r="C18" s="98">
        <v>0</v>
      </c>
      <c r="D18" s="98">
        <v>0</v>
      </c>
      <c r="E18" s="98">
        <v>0</v>
      </c>
      <c r="F18" s="98">
        <v>0</v>
      </c>
      <c r="G18" s="98">
        <v>0</v>
      </c>
      <c r="H18" s="99" t="s">
        <v>727</v>
      </c>
      <c r="I18" s="100"/>
      <c r="J18" s="90" t="s">
        <v>733</v>
      </c>
      <c r="K18" s="90"/>
      <c r="L18" s="105" t="s">
        <v>729</v>
      </c>
      <c r="M18" s="105">
        <v>0</v>
      </c>
      <c r="N18" s="105">
        <v>0</v>
      </c>
      <c r="O18" s="105">
        <v>0</v>
      </c>
      <c r="P18" s="105" t="s">
        <v>730</v>
      </c>
      <c r="Q18" s="105" t="s">
        <v>768</v>
      </c>
      <c r="R18" s="105">
        <v>0</v>
      </c>
      <c r="S18" s="105">
        <v>0</v>
      </c>
    </row>
    <row r="19" spans="1:19" ht="27" customHeight="1" x14ac:dyDescent="0.3">
      <c r="A19" s="90">
        <v>15</v>
      </c>
      <c r="B19" s="90" t="s">
        <v>233</v>
      </c>
      <c r="C19" s="98">
        <v>1</v>
      </c>
      <c r="D19" s="98">
        <v>0</v>
      </c>
      <c r="E19" s="98">
        <v>0</v>
      </c>
      <c r="F19" s="98">
        <v>0</v>
      </c>
      <c r="G19" s="98">
        <v>1</v>
      </c>
      <c r="H19" s="95" t="s">
        <v>752</v>
      </c>
      <c r="I19" s="100"/>
      <c r="J19" s="90" t="s">
        <v>736</v>
      </c>
      <c r="K19" s="90" t="s">
        <v>232</v>
      </c>
      <c r="L19" s="105" t="s">
        <v>729</v>
      </c>
      <c r="M19" s="105">
        <v>16</v>
      </c>
      <c r="N19" s="105">
        <v>12</v>
      </c>
      <c r="O19" s="105">
        <v>4</v>
      </c>
      <c r="P19" s="105" t="s">
        <v>730</v>
      </c>
      <c r="Q19" s="105" t="s">
        <v>769</v>
      </c>
      <c r="R19" s="105">
        <v>16</v>
      </c>
      <c r="S19" s="105">
        <v>12</v>
      </c>
    </row>
    <row r="20" spans="1:19" ht="27" customHeight="1" x14ac:dyDescent="0.3">
      <c r="A20" s="90">
        <v>16</v>
      </c>
      <c r="B20" s="90" t="s">
        <v>239</v>
      </c>
      <c r="C20" s="98">
        <v>0</v>
      </c>
      <c r="D20" s="98">
        <v>0</v>
      </c>
      <c r="E20" s="98">
        <v>3</v>
      </c>
      <c r="F20" s="98">
        <v>0</v>
      </c>
      <c r="G20" s="98">
        <v>3</v>
      </c>
      <c r="H20" s="99" t="s">
        <v>770</v>
      </c>
      <c r="I20" s="100"/>
      <c r="J20" s="90" t="s">
        <v>771</v>
      </c>
      <c r="K20" s="90" t="s">
        <v>772</v>
      </c>
      <c r="L20" s="105" t="s">
        <v>729</v>
      </c>
      <c r="M20" s="105">
        <v>3</v>
      </c>
      <c r="N20" s="105">
        <v>1</v>
      </c>
      <c r="O20" s="105">
        <v>2</v>
      </c>
      <c r="P20" s="105" t="s">
        <v>730</v>
      </c>
      <c r="Q20" s="105" t="s">
        <v>773</v>
      </c>
      <c r="R20" s="105">
        <v>3</v>
      </c>
      <c r="S20" s="105">
        <v>1</v>
      </c>
    </row>
    <row r="21" spans="1:19" ht="27" customHeight="1" x14ac:dyDescent="0.3">
      <c r="A21" s="90">
        <v>17</v>
      </c>
      <c r="B21" s="90" t="s">
        <v>254</v>
      </c>
      <c r="C21" s="98">
        <v>1</v>
      </c>
      <c r="D21" s="98">
        <v>0</v>
      </c>
      <c r="E21" s="98">
        <v>0</v>
      </c>
      <c r="F21" s="98">
        <v>0</v>
      </c>
      <c r="G21" s="98">
        <v>1</v>
      </c>
      <c r="H21" s="95" t="s">
        <v>752</v>
      </c>
      <c r="I21" s="100">
        <v>300</v>
      </c>
      <c r="J21" s="90" t="s">
        <v>739</v>
      </c>
      <c r="K21" s="90" t="s">
        <v>253</v>
      </c>
      <c r="L21" s="105" t="s">
        <v>729</v>
      </c>
      <c r="M21" s="105">
        <v>4</v>
      </c>
      <c r="N21" s="105">
        <v>4</v>
      </c>
      <c r="O21" s="105">
        <v>0</v>
      </c>
      <c r="P21" s="105" t="s">
        <v>730</v>
      </c>
      <c r="Q21" s="105" t="s">
        <v>774</v>
      </c>
      <c r="R21" s="105">
        <v>2</v>
      </c>
      <c r="S21" s="105">
        <v>2</v>
      </c>
    </row>
    <row r="22" spans="1:19" ht="27" customHeight="1" x14ac:dyDescent="0.3">
      <c r="A22" s="90">
        <v>18</v>
      </c>
      <c r="B22" s="90" t="s">
        <v>775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9" t="s">
        <v>727</v>
      </c>
      <c r="I22" s="100"/>
      <c r="J22" s="90" t="s">
        <v>776</v>
      </c>
      <c r="K22" s="90"/>
      <c r="L22" s="105" t="s">
        <v>729</v>
      </c>
      <c r="M22" s="105">
        <v>0</v>
      </c>
      <c r="N22" s="105">
        <v>0</v>
      </c>
      <c r="O22" s="105">
        <v>0</v>
      </c>
      <c r="P22" s="105" t="s">
        <v>730</v>
      </c>
      <c r="Q22" s="105" t="s">
        <v>777</v>
      </c>
      <c r="R22" s="105">
        <v>0</v>
      </c>
      <c r="S22" s="105">
        <v>0</v>
      </c>
    </row>
    <row r="23" spans="1:19" ht="27" customHeight="1" x14ac:dyDescent="0.3">
      <c r="A23" s="90">
        <v>19</v>
      </c>
      <c r="B23" s="90" t="s">
        <v>778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9" t="s">
        <v>727</v>
      </c>
      <c r="I23" s="100"/>
      <c r="J23" s="90" t="s">
        <v>779</v>
      </c>
      <c r="K23" s="90"/>
      <c r="L23" s="105" t="s">
        <v>729</v>
      </c>
      <c r="M23" s="105">
        <v>0</v>
      </c>
      <c r="N23" s="105">
        <v>0</v>
      </c>
      <c r="O23" s="105">
        <v>0</v>
      </c>
      <c r="P23" s="105" t="s">
        <v>730</v>
      </c>
      <c r="Q23" s="105" t="s">
        <v>780</v>
      </c>
      <c r="R23" s="105">
        <v>0</v>
      </c>
      <c r="S23" s="105">
        <v>0</v>
      </c>
    </row>
    <row r="24" spans="1:19" ht="27" customHeight="1" x14ac:dyDescent="0.3">
      <c r="A24" s="90">
        <v>20</v>
      </c>
      <c r="B24" s="90" t="s">
        <v>781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9" t="s">
        <v>727</v>
      </c>
      <c r="I24" s="100"/>
      <c r="J24" s="90" t="s">
        <v>782</v>
      </c>
      <c r="K24" s="90"/>
      <c r="L24" s="105" t="s">
        <v>729</v>
      </c>
      <c r="M24" s="105">
        <v>0</v>
      </c>
      <c r="N24" s="105">
        <v>0</v>
      </c>
      <c r="O24" s="105">
        <v>0</v>
      </c>
      <c r="P24" s="105" t="s">
        <v>730</v>
      </c>
      <c r="Q24" s="105" t="s">
        <v>783</v>
      </c>
      <c r="R24" s="105">
        <v>0</v>
      </c>
      <c r="S24" s="105">
        <v>0</v>
      </c>
    </row>
    <row r="25" spans="1:19" ht="27" customHeight="1" x14ac:dyDescent="0.3">
      <c r="A25" s="90">
        <v>21</v>
      </c>
      <c r="B25" s="90" t="s">
        <v>262</v>
      </c>
      <c r="C25" s="98">
        <v>1</v>
      </c>
      <c r="D25" s="98">
        <v>0</v>
      </c>
      <c r="E25" s="98">
        <v>0</v>
      </c>
      <c r="F25" s="98">
        <v>0</v>
      </c>
      <c r="G25" s="98">
        <v>1</v>
      </c>
      <c r="H25" s="95" t="s">
        <v>752</v>
      </c>
      <c r="I25" s="100"/>
      <c r="J25" s="90" t="s">
        <v>736</v>
      </c>
      <c r="K25" s="90" t="s">
        <v>261</v>
      </c>
      <c r="L25" s="105" t="s">
        <v>729</v>
      </c>
      <c r="M25" s="105">
        <v>3</v>
      </c>
      <c r="N25" s="105">
        <v>3</v>
      </c>
      <c r="O25" s="105">
        <v>0</v>
      </c>
      <c r="P25" s="105" t="s">
        <v>730</v>
      </c>
      <c r="Q25" s="105" t="s">
        <v>784</v>
      </c>
      <c r="R25" s="105">
        <v>3</v>
      </c>
      <c r="S25" s="105">
        <v>3</v>
      </c>
    </row>
    <row r="26" spans="1:19" ht="27" customHeight="1" x14ac:dyDescent="0.3">
      <c r="A26" s="90">
        <v>22</v>
      </c>
      <c r="B26" s="90" t="s">
        <v>785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9" t="s">
        <v>727</v>
      </c>
      <c r="I26" s="100"/>
      <c r="J26" s="90" t="s">
        <v>786</v>
      </c>
      <c r="K26" s="90"/>
      <c r="L26" s="105" t="s">
        <v>729</v>
      </c>
      <c r="M26" s="105">
        <v>0</v>
      </c>
      <c r="N26" s="105">
        <v>0</v>
      </c>
      <c r="O26" s="105">
        <v>0</v>
      </c>
      <c r="P26" s="105" t="s">
        <v>730</v>
      </c>
      <c r="Q26" s="105" t="s">
        <v>787</v>
      </c>
      <c r="R26" s="105">
        <v>0</v>
      </c>
      <c r="S26" s="105">
        <v>0</v>
      </c>
    </row>
    <row r="27" spans="1:19" ht="27" customHeight="1" x14ac:dyDescent="0.3">
      <c r="A27" s="90">
        <v>23</v>
      </c>
      <c r="B27" s="90" t="s">
        <v>788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9" t="s">
        <v>727</v>
      </c>
      <c r="I27" s="100"/>
      <c r="J27" s="90" t="s">
        <v>789</v>
      </c>
      <c r="K27" s="90"/>
      <c r="L27" s="105" t="s">
        <v>729</v>
      </c>
      <c r="M27" s="105">
        <v>4</v>
      </c>
      <c r="N27" s="105">
        <v>3</v>
      </c>
      <c r="O27" s="105">
        <v>1</v>
      </c>
      <c r="P27" s="105" t="s">
        <v>730</v>
      </c>
      <c r="Q27" s="105" t="s">
        <v>790</v>
      </c>
      <c r="R27" s="105">
        <v>1</v>
      </c>
      <c r="S27" s="105">
        <v>0</v>
      </c>
    </row>
    <row r="28" spans="1:19" ht="27" customHeight="1" x14ac:dyDescent="0.3">
      <c r="A28" s="90">
        <v>24</v>
      </c>
      <c r="B28" s="90" t="s">
        <v>791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9" t="s">
        <v>727</v>
      </c>
      <c r="I28" s="100"/>
      <c r="J28" s="90" t="s">
        <v>792</v>
      </c>
      <c r="K28" s="90"/>
      <c r="L28" s="105" t="s">
        <v>729</v>
      </c>
      <c r="M28" s="105">
        <v>0</v>
      </c>
      <c r="N28" s="105">
        <v>0</v>
      </c>
      <c r="O28" s="105">
        <v>0</v>
      </c>
      <c r="P28" s="105" t="s">
        <v>730</v>
      </c>
      <c r="Q28" s="105" t="s">
        <v>793</v>
      </c>
      <c r="R28" s="105">
        <v>0</v>
      </c>
      <c r="S28" s="105">
        <v>0</v>
      </c>
    </row>
    <row r="29" spans="1:19" ht="27" customHeight="1" x14ac:dyDescent="0.3">
      <c r="A29" s="90">
        <v>25</v>
      </c>
      <c r="B29" s="90" t="s">
        <v>794</v>
      </c>
      <c r="C29" s="98">
        <v>0</v>
      </c>
      <c r="D29" s="98">
        <v>0</v>
      </c>
      <c r="E29" s="98">
        <v>0</v>
      </c>
      <c r="F29" s="98">
        <v>0</v>
      </c>
      <c r="G29" s="98">
        <v>0</v>
      </c>
      <c r="H29" s="99" t="s">
        <v>727</v>
      </c>
      <c r="I29" s="100"/>
      <c r="J29" s="90" t="s">
        <v>795</v>
      </c>
      <c r="K29" s="90"/>
      <c r="L29" s="105" t="s">
        <v>729</v>
      </c>
      <c r="M29" s="105">
        <v>0</v>
      </c>
      <c r="N29" s="105">
        <v>0</v>
      </c>
      <c r="O29" s="105">
        <v>0</v>
      </c>
      <c r="P29" s="105" t="s">
        <v>730</v>
      </c>
      <c r="Q29" s="105" t="s">
        <v>796</v>
      </c>
      <c r="R29" s="105">
        <v>0</v>
      </c>
      <c r="S29" s="105">
        <v>0</v>
      </c>
    </row>
    <row r="30" spans="1:19" ht="27" customHeight="1" x14ac:dyDescent="0.3">
      <c r="A30" s="90">
        <v>26</v>
      </c>
      <c r="B30" s="90" t="s">
        <v>797</v>
      </c>
      <c r="C30" s="98">
        <v>0</v>
      </c>
      <c r="D30" s="98">
        <v>0</v>
      </c>
      <c r="E30" s="98">
        <v>0</v>
      </c>
      <c r="F30" s="98">
        <v>0</v>
      </c>
      <c r="G30" s="98">
        <v>0</v>
      </c>
      <c r="H30" s="99" t="s">
        <v>727</v>
      </c>
      <c r="I30" s="100"/>
      <c r="J30" s="90" t="s">
        <v>798</v>
      </c>
      <c r="K30" s="90"/>
    </row>
    <row r="31" spans="1:19" ht="27" customHeight="1" x14ac:dyDescent="0.3">
      <c r="A31" s="90">
        <v>27</v>
      </c>
      <c r="B31" s="90" t="s">
        <v>799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9" t="s">
        <v>727</v>
      </c>
      <c r="I31" s="100"/>
      <c r="J31" s="90" t="s">
        <v>800</v>
      </c>
      <c r="K31" s="90"/>
    </row>
    <row r="32" spans="1:19" ht="27" customHeight="1" x14ac:dyDescent="0.3">
      <c r="A32" s="90">
        <v>28</v>
      </c>
      <c r="B32" s="90" t="s">
        <v>801</v>
      </c>
      <c r="C32" s="98">
        <v>0</v>
      </c>
      <c r="D32" s="98">
        <v>0</v>
      </c>
      <c r="E32" s="98">
        <v>0</v>
      </c>
      <c r="F32" s="98">
        <v>0</v>
      </c>
      <c r="G32" s="98">
        <v>0</v>
      </c>
      <c r="H32" s="99" t="s">
        <v>727</v>
      </c>
      <c r="I32" s="100"/>
      <c r="J32" s="90" t="s">
        <v>802</v>
      </c>
      <c r="K32" s="90"/>
    </row>
    <row r="33" spans="1:11" ht="27" customHeight="1" x14ac:dyDescent="0.3">
      <c r="A33" s="90">
        <v>29</v>
      </c>
      <c r="B33" s="90" t="s">
        <v>803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9" t="s">
        <v>727</v>
      </c>
      <c r="I33" s="100"/>
      <c r="J33" s="90" t="s">
        <v>804</v>
      </c>
      <c r="K33" s="90"/>
    </row>
    <row r="34" spans="1:11" ht="27" customHeight="1" x14ac:dyDescent="0.3">
      <c r="A34" s="90">
        <v>30</v>
      </c>
      <c r="B34" s="90" t="s">
        <v>267</v>
      </c>
      <c r="C34" s="98">
        <v>1</v>
      </c>
      <c r="D34" s="98">
        <v>0</v>
      </c>
      <c r="E34" s="98">
        <v>0</v>
      </c>
      <c r="F34" s="98">
        <v>1</v>
      </c>
      <c r="G34" s="98">
        <v>1</v>
      </c>
      <c r="H34" s="95" t="s">
        <v>752</v>
      </c>
      <c r="I34" s="100">
        <v>45</v>
      </c>
      <c r="J34" s="90" t="s">
        <v>805</v>
      </c>
      <c r="K34" s="90" t="s">
        <v>806</v>
      </c>
    </row>
    <row r="35" spans="1:11" ht="27" customHeight="1" x14ac:dyDescent="0.3">
      <c r="A35" s="90">
        <v>31</v>
      </c>
      <c r="B35" s="90" t="s">
        <v>807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9" t="s">
        <v>727</v>
      </c>
      <c r="I35" s="100"/>
      <c r="J35" s="90" t="s">
        <v>808</v>
      </c>
      <c r="K35" s="90"/>
    </row>
    <row r="36" spans="1:11" ht="27" customHeight="1" x14ac:dyDescent="0.3">
      <c r="A36" s="90">
        <v>32</v>
      </c>
      <c r="B36" s="90" t="s">
        <v>809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9" t="s">
        <v>727</v>
      </c>
      <c r="I36" s="100"/>
      <c r="J36" s="90" t="s">
        <v>810</v>
      </c>
      <c r="K36" s="90"/>
    </row>
    <row r="37" spans="1:11" ht="27" customHeight="1" x14ac:dyDescent="0.3">
      <c r="A37" s="90">
        <v>33</v>
      </c>
      <c r="B37" s="90" t="s">
        <v>279</v>
      </c>
      <c r="C37" s="98">
        <v>1</v>
      </c>
      <c r="D37" s="98">
        <v>0</v>
      </c>
      <c r="E37" s="98">
        <v>0</v>
      </c>
      <c r="F37" s="98">
        <v>0</v>
      </c>
      <c r="G37" s="98">
        <v>1</v>
      </c>
      <c r="H37" s="95" t="s">
        <v>752</v>
      </c>
      <c r="I37" s="100"/>
      <c r="J37" s="90" t="s">
        <v>811</v>
      </c>
      <c r="K37" s="90" t="s">
        <v>278</v>
      </c>
    </row>
    <row r="38" spans="1:11" ht="27" customHeight="1" x14ac:dyDescent="0.3">
      <c r="A38" s="90">
        <v>34</v>
      </c>
      <c r="B38" s="90" t="s">
        <v>286</v>
      </c>
      <c r="C38" s="98">
        <v>0</v>
      </c>
      <c r="D38" s="98">
        <v>1</v>
      </c>
      <c r="E38" s="98">
        <v>0</v>
      </c>
      <c r="F38" s="98">
        <v>0</v>
      </c>
      <c r="G38" s="98">
        <v>1</v>
      </c>
      <c r="H38" s="101" t="s">
        <v>812</v>
      </c>
      <c r="I38" s="100"/>
      <c r="J38" s="90" t="s">
        <v>813</v>
      </c>
      <c r="K38" s="90" t="s">
        <v>285</v>
      </c>
    </row>
    <row r="39" spans="1:11" ht="27" customHeight="1" x14ac:dyDescent="0.3">
      <c r="A39" s="90">
        <v>35</v>
      </c>
      <c r="B39" s="90" t="s">
        <v>814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9" t="s">
        <v>727</v>
      </c>
      <c r="I39" s="100"/>
      <c r="J39" s="90" t="s">
        <v>815</v>
      </c>
      <c r="K39" s="90"/>
    </row>
    <row r="40" spans="1:11" ht="27" customHeight="1" x14ac:dyDescent="0.3">
      <c r="A40" s="90">
        <v>36</v>
      </c>
      <c r="B40" s="90" t="s">
        <v>816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9" t="s">
        <v>727</v>
      </c>
      <c r="I40" s="100"/>
      <c r="J40" s="90" t="s">
        <v>817</v>
      </c>
      <c r="K40" s="90"/>
    </row>
    <row r="41" spans="1:11" ht="27" customHeight="1" x14ac:dyDescent="0.3">
      <c r="A41" s="90">
        <v>37</v>
      </c>
      <c r="B41" s="90" t="s">
        <v>296</v>
      </c>
      <c r="C41" s="98">
        <v>1</v>
      </c>
      <c r="D41" s="98">
        <v>0</v>
      </c>
      <c r="E41" s="98">
        <v>0</v>
      </c>
      <c r="F41" s="98">
        <v>0</v>
      </c>
      <c r="G41" s="98">
        <v>1</v>
      </c>
      <c r="H41" s="95" t="s">
        <v>752</v>
      </c>
      <c r="I41" s="100"/>
      <c r="J41" s="90" t="s">
        <v>818</v>
      </c>
      <c r="K41" s="90" t="s">
        <v>295</v>
      </c>
    </row>
    <row r="42" spans="1:11" ht="27" customHeight="1" x14ac:dyDescent="0.3">
      <c r="A42" s="90">
        <v>38</v>
      </c>
      <c r="B42" s="90" t="s">
        <v>304</v>
      </c>
      <c r="C42" s="98">
        <v>1</v>
      </c>
      <c r="D42" s="98">
        <v>0</v>
      </c>
      <c r="E42" s="98">
        <v>0</v>
      </c>
      <c r="F42" s="98">
        <v>0</v>
      </c>
      <c r="G42" s="98">
        <v>1</v>
      </c>
      <c r="H42" s="95" t="s">
        <v>752</v>
      </c>
      <c r="I42" s="100">
        <v>1000</v>
      </c>
      <c r="J42" s="90" t="s">
        <v>819</v>
      </c>
      <c r="K42" s="90" t="s">
        <v>303</v>
      </c>
    </row>
    <row r="43" spans="1:11" ht="27" customHeight="1" x14ac:dyDescent="0.3">
      <c r="A43" s="90">
        <v>39</v>
      </c>
      <c r="B43" s="90" t="s">
        <v>820</v>
      </c>
      <c r="C43" s="98">
        <v>0</v>
      </c>
      <c r="D43" s="98">
        <v>0</v>
      </c>
      <c r="E43" s="98">
        <v>0</v>
      </c>
      <c r="F43" s="98">
        <v>0</v>
      </c>
      <c r="G43" s="98">
        <v>0</v>
      </c>
      <c r="H43" s="99" t="s">
        <v>727</v>
      </c>
      <c r="I43" s="100"/>
      <c r="J43" s="90" t="s">
        <v>821</v>
      </c>
      <c r="K43" s="90"/>
    </row>
    <row r="44" spans="1:11" ht="27" customHeight="1" x14ac:dyDescent="0.3">
      <c r="A44" s="90">
        <v>40</v>
      </c>
      <c r="B44" s="90" t="s">
        <v>310</v>
      </c>
      <c r="C44" s="98">
        <v>0</v>
      </c>
      <c r="D44" s="98">
        <v>0</v>
      </c>
      <c r="E44" s="98">
        <v>0</v>
      </c>
      <c r="F44" s="98">
        <v>1</v>
      </c>
      <c r="G44" s="98">
        <v>0</v>
      </c>
      <c r="H44" s="99" t="s">
        <v>727</v>
      </c>
      <c r="I44" s="100"/>
      <c r="J44" s="90" t="s">
        <v>822</v>
      </c>
      <c r="K44" s="90" t="s">
        <v>309</v>
      </c>
    </row>
    <row r="45" spans="1:11" ht="27" customHeight="1" x14ac:dyDescent="0.3">
      <c r="A45" s="90">
        <v>41</v>
      </c>
      <c r="B45" s="90" t="s">
        <v>823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9" t="s">
        <v>727</v>
      </c>
      <c r="I45" s="100"/>
      <c r="J45" s="90" t="s">
        <v>824</v>
      </c>
      <c r="K45" s="90"/>
    </row>
    <row r="46" spans="1:11" ht="27" customHeight="1" x14ac:dyDescent="0.3">
      <c r="A46" s="90">
        <v>42</v>
      </c>
      <c r="B46" s="90" t="s">
        <v>825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9" t="s">
        <v>727</v>
      </c>
      <c r="I46" s="100"/>
      <c r="J46" s="90" t="s">
        <v>826</v>
      </c>
      <c r="K46" s="90"/>
    </row>
    <row r="47" spans="1:11" ht="27" customHeight="1" x14ac:dyDescent="0.3">
      <c r="A47" s="90">
        <v>43</v>
      </c>
      <c r="B47" s="90" t="s">
        <v>827</v>
      </c>
      <c r="C47" s="98">
        <v>0</v>
      </c>
      <c r="D47" s="98">
        <v>0</v>
      </c>
      <c r="E47" s="98">
        <v>0</v>
      </c>
      <c r="F47" s="98">
        <v>0</v>
      </c>
      <c r="G47" s="98">
        <v>0</v>
      </c>
      <c r="H47" s="99" t="s">
        <v>727</v>
      </c>
      <c r="I47" s="100"/>
      <c r="J47" s="90" t="s">
        <v>828</v>
      </c>
      <c r="K47" s="90"/>
    </row>
    <row r="48" spans="1:11" ht="27" customHeight="1" x14ac:dyDescent="0.3">
      <c r="A48" s="90">
        <v>44</v>
      </c>
      <c r="B48" s="90" t="s">
        <v>829</v>
      </c>
      <c r="C48" s="98">
        <v>0</v>
      </c>
      <c r="D48" s="98">
        <v>0</v>
      </c>
      <c r="E48" s="98">
        <v>0</v>
      </c>
      <c r="F48" s="98">
        <v>0</v>
      </c>
      <c r="G48" s="98">
        <v>0</v>
      </c>
      <c r="H48" s="99" t="s">
        <v>727</v>
      </c>
      <c r="I48" s="100"/>
      <c r="J48" s="90" t="s">
        <v>830</v>
      </c>
      <c r="K48" s="90"/>
    </row>
    <row r="49" spans="1:11" ht="27" customHeight="1" x14ac:dyDescent="0.3">
      <c r="A49" s="90">
        <v>45</v>
      </c>
      <c r="B49" s="90" t="s">
        <v>315</v>
      </c>
      <c r="C49" s="98">
        <v>1</v>
      </c>
      <c r="D49" s="98">
        <v>0</v>
      </c>
      <c r="E49" s="98">
        <v>0</v>
      </c>
      <c r="F49" s="98">
        <v>0</v>
      </c>
      <c r="G49" s="98">
        <v>1</v>
      </c>
      <c r="H49" s="95" t="s">
        <v>752</v>
      </c>
      <c r="I49" s="100">
        <v>1000</v>
      </c>
      <c r="J49" s="90" t="s">
        <v>831</v>
      </c>
      <c r="K49" s="90" t="s">
        <v>314</v>
      </c>
    </row>
    <row r="50" spans="1:11" ht="27" customHeight="1" x14ac:dyDescent="0.3">
      <c r="A50" s="90">
        <v>46</v>
      </c>
      <c r="B50" s="90" t="s">
        <v>832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9" t="s">
        <v>727</v>
      </c>
      <c r="I50" s="100"/>
      <c r="J50" s="90" t="s">
        <v>833</v>
      </c>
      <c r="K50" s="90"/>
    </row>
    <row r="51" spans="1:11" ht="27" customHeight="1" x14ac:dyDescent="0.3">
      <c r="A51" s="90">
        <v>47</v>
      </c>
      <c r="B51" s="90" t="s">
        <v>834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9" t="s">
        <v>727</v>
      </c>
      <c r="I51" s="100"/>
      <c r="J51" s="90" t="s">
        <v>835</v>
      </c>
      <c r="K51" s="90"/>
    </row>
    <row r="52" spans="1:11" ht="27" customHeight="1" x14ac:dyDescent="0.3">
      <c r="A52" s="90">
        <v>48</v>
      </c>
      <c r="B52" s="90" t="s">
        <v>326</v>
      </c>
      <c r="C52" s="98">
        <v>0</v>
      </c>
      <c r="D52" s="98">
        <v>1</v>
      </c>
      <c r="E52" s="98">
        <v>0</v>
      </c>
      <c r="F52" s="98">
        <v>0</v>
      </c>
      <c r="G52" s="98">
        <v>1</v>
      </c>
      <c r="H52" s="101" t="s">
        <v>812</v>
      </c>
      <c r="I52" s="100">
        <v>70</v>
      </c>
      <c r="J52" s="90" t="s">
        <v>836</v>
      </c>
      <c r="K52" s="90" t="s">
        <v>325</v>
      </c>
    </row>
    <row r="53" spans="1:11" ht="27" customHeight="1" x14ac:dyDescent="0.3">
      <c r="A53" s="90">
        <v>49</v>
      </c>
      <c r="B53" s="90" t="s">
        <v>837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9" t="s">
        <v>727</v>
      </c>
      <c r="I53" s="100"/>
      <c r="J53" s="90" t="s">
        <v>838</v>
      </c>
      <c r="K53" s="90"/>
    </row>
    <row r="54" spans="1:11" ht="27" customHeight="1" x14ac:dyDescent="0.3">
      <c r="A54" s="90">
        <v>50</v>
      </c>
      <c r="B54" s="90" t="s">
        <v>839</v>
      </c>
      <c r="C54" s="98">
        <v>0</v>
      </c>
      <c r="D54" s="98">
        <v>0</v>
      </c>
      <c r="E54" s="98">
        <v>0</v>
      </c>
      <c r="F54" s="98">
        <v>0</v>
      </c>
      <c r="G54" s="98">
        <v>0</v>
      </c>
      <c r="H54" s="99" t="s">
        <v>727</v>
      </c>
      <c r="I54" s="100"/>
      <c r="J54" s="90" t="s">
        <v>840</v>
      </c>
      <c r="K54" s="90"/>
    </row>
    <row r="55" spans="1:11" ht="27" customHeight="1" x14ac:dyDescent="0.3">
      <c r="A55" s="90">
        <v>51</v>
      </c>
      <c r="B55" s="90" t="s">
        <v>841</v>
      </c>
      <c r="C55" s="98">
        <v>0</v>
      </c>
      <c r="D55" s="98">
        <v>0</v>
      </c>
      <c r="E55" s="98">
        <v>0</v>
      </c>
      <c r="F55" s="98">
        <v>0</v>
      </c>
      <c r="G55" s="98">
        <v>0</v>
      </c>
      <c r="H55" s="99" t="s">
        <v>727</v>
      </c>
      <c r="I55" s="100"/>
      <c r="J55" s="90" t="s">
        <v>842</v>
      </c>
      <c r="K55" s="90"/>
    </row>
    <row r="56" spans="1:11" ht="27" customHeight="1" x14ac:dyDescent="0.3">
      <c r="A56" s="90">
        <v>52</v>
      </c>
      <c r="B56" s="90" t="s">
        <v>334</v>
      </c>
      <c r="C56" s="98">
        <v>0</v>
      </c>
      <c r="D56" s="98">
        <v>0</v>
      </c>
      <c r="E56" s="98">
        <v>0</v>
      </c>
      <c r="F56" s="98">
        <v>2</v>
      </c>
      <c r="G56" s="98">
        <v>0</v>
      </c>
      <c r="H56" s="99" t="s">
        <v>727</v>
      </c>
      <c r="I56" s="100"/>
      <c r="J56" s="90" t="s">
        <v>842</v>
      </c>
      <c r="K56" s="90" t="s">
        <v>843</v>
      </c>
    </row>
    <row r="57" spans="1:11" ht="27" customHeight="1" x14ac:dyDescent="0.3">
      <c r="A57" s="90">
        <v>53</v>
      </c>
      <c r="B57" s="90" t="s">
        <v>844</v>
      </c>
      <c r="C57" s="98">
        <v>0</v>
      </c>
      <c r="D57" s="98">
        <v>0</v>
      </c>
      <c r="E57" s="98">
        <v>0</v>
      </c>
      <c r="F57" s="98">
        <v>0</v>
      </c>
      <c r="G57" s="98">
        <v>0</v>
      </c>
      <c r="H57" s="99" t="s">
        <v>727</v>
      </c>
      <c r="I57" s="100"/>
      <c r="J57" s="90" t="s">
        <v>842</v>
      </c>
      <c r="K57" s="90"/>
    </row>
    <row r="58" spans="1:11" ht="27" customHeight="1" x14ac:dyDescent="0.3">
      <c r="A58" s="90">
        <v>54</v>
      </c>
      <c r="B58" s="90" t="s">
        <v>351</v>
      </c>
      <c r="C58" s="98">
        <v>1</v>
      </c>
      <c r="D58" s="98">
        <v>0</v>
      </c>
      <c r="E58" s="98">
        <v>0</v>
      </c>
      <c r="F58" s="98">
        <v>0</v>
      </c>
      <c r="G58" s="98">
        <v>1</v>
      </c>
      <c r="H58" s="95" t="s">
        <v>752</v>
      </c>
      <c r="I58" s="100"/>
      <c r="J58" s="90" t="s">
        <v>842</v>
      </c>
      <c r="K58" s="90" t="s">
        <v>350</v>
      </c>
    </row>
    <row r="59" spans="1:11" ht="27" customHeight="1" x14ac:dyDescent="0.3">
      <c r="A59" s="90">
        <v>55</v>
      </c>
      <c r="B59" s="90" t="s">
        <v>358</v>
      </c>
      <c r="C59" s="98">
        <v>0</v>
      </c>
      <c r="D59" s="98">
        <v>1</v>
      </c>
      <c r="E59" s="98">
        <v>0</v>
      </c>
      <c r="F59" s="98">
        <v>1</v>
      </c>
      <c r="G59" s="98">
        <v>1</v>
      </c>
      <c r="H59" s="101" t="s">
        <v>812</v>
      </c>
      <c r="I59" s="100"/>
      <c r="J59" s="90" t="s">
        <v>842</v>
      </c>
      <c r="K59" s="90" t="s">
        <v>845</v>
      </c>
    </row>
    <row r="60" spans="1:11" ht="27" customHeight="1" x14ac:dyDescent="0.3">
      <c r="A60" s="90">
        <v>56</v>
      </c>
      <c r="B60" s="90" t="s">
        <v>846</v>
      </c>
      <c r="C60" s="98">
        <v>0</v>
      </c>
      <c r="D60" s="98">
        <v>0</v>
      </c>
      <c r="E60" s="98">
        <v>0</v>
      </c>
      <c r="F60" s="98">
        <v>0</v>
      </c>
      <c r="G60" s="98">
        <v>0</v>
      </c>
      <c r="H60" s="99" t="s">
        <v>727</v>
      </c>
      <c r="I60" s="100"/>
      <c r="J60" s="90" t="s">
        <v>842</v>
      </c>
      <c r="K60" s="90"/>
    </row>
    <row r="61" spans="1:11" ht="27" customHeight="1" x14ac:dyDescent="0.3">
      <c r="A61" s="90">
        <v>57</v>
      </c>
      <c r="B61" s="90" t="s">
        <v>847</v>
      </c>
      <c r="C61" s="98">
        <v>0</v>
      </c>
      <c r="D61" s="98">
        <v>0</v>
      </c>
      <c r="E61" s="98">
        <v>0</v>
      </c>
      <c r="F61" s="98">
        <v>0</v>
      </c>
      <c r="G61" s="98">
        <v>0</v>
      </c>
      <c r="H61" s="99" t="s">
        <v>727</v>
      </c>
      <c r="I61" s="100"/>
      <c r="J61" s="90" t="s">
        <v>842</v>
      </c>
      <c r="K61" s="90"/>
    </row>
    <row r="62" spans="1:11" ht="27" customHeight="1" x14ac:dyDescent="0.3">
      <c r="A62" s="90">
        <v>58</v>
      </c>
      <c r="B62" s="90" t="s">
        <v>373</v>
      </c>
      <c r="C62" s="98">
        <v>0</v>
      </c>
      <c r="D62" s="98">
        <v>0</v>
      </c>
      <c r="E62" s="98">
        <v>1</v>
      </c>
      <c r="F62" s="98">
        <v>0</v>
      </c>
      <c r="G62" s="98">
        <v>1</v>
      </c>
      <c r="H62" s="99" t="s">
        <v>770</v>
      </c>
      <c r="I62" s="100">
        <v>3.4</v>
      </c>
      <c r="J62" s="90" t="s">
        <v>842</v>
      </c>
      <c r="K62" s="90" t="s">
        <v>372</v>
      </c>
    </row>
    <row r="63" spans="1:11" ht="27" customHeight="1" x14ac:dyDescent="0.3">
      <c r="A63" s="90">
        <v>59</v>
      </c>
      <c r="B63" s="90" t="s">
        <v>380</v>
      </c>
      <c r="C63" s="98">
        <v>1</v>
      </c>
      <c r="D63" s="98">
        <v>0</v>
      </c>
      <c r="E63" s="98">
        <v>0</v>
      </c>
      <c r="F63" s="98">
        <v>0</v>
      </c>
      <c r="G63" s="98">
        <v>1</v>
      </c>
      <c r="H63" s="95" t="s">
        <v>752</v>
      </c>
      <c r="I63" s="100"/>
      <c r="J63" s="90" t="s">
        <v>842</v>
      </c>
      <c r="K63" s="90" t="s">
        <v>379</v>
      </c>
    </row>
    <row r="64" spans="1:11" ht="27" customHeight="1" x14ac:dyDescent="0.3">
      <c r="A64" s="90">
        <v>60</v>
      </c>
      <c r="B64" s="90" t="s">
        <v>848</v>
      </c>
      <c r="C64" s="98">
        <v>0</v>
      </c>
      <c r="D64" s="98">
        <v>0</v>
      </c>
      <c r="E64" s="98">
        <v>0</v>
      </c>
      <c r="F64" s="98">
        <v>0</v>
      </c>
      <c r="G64" s="98">
        <v>0</v>
      </c>
      <c r="H64" s="99" t="s">
        <v>727</v>
      </c>
      <c r="I64" s="100"/>
      <c r="J64" s="90" t="s">
        <v>842</v>
      </c>
      <c r="K64" s="90"/>
    </row>
    <row r="65" spans="1:11" ht="27" customHeight="1" x14ac:dyDescent="0.3">
      <c r="A65" s="90">
        <v>61</v>
      </c>
      <c r="B65" s="90" t="s">
        <v>849</v>
      </c>
      <c r="C65" s="98">
        <v>0</v>
      </c>
      <c r="D65" s="98">
        <v>0</v>
      </c>
      <c r="E65" s="98">
        <v>0</v>
      </c>
      <c r="F65" s="98">
        <v>0</v>
      </c>
      <c r="G65" s="98">
        <v>0</v>
      </c>
      <c r="H65" s="99" t="s">
        <v>727</v>
      </c>
      <c r="I65" s="100"/>
      <c r="J65" s="90" t="s">
        <v>842</v>
      </c>
      <c r="K65" s="90"/>
    </row>
    <row r="66" spans="1:11" ht="27" customHeight="1" x14ac:dyDescent="0.3">
      <c r="A66" s="90">
        <v>62</v>
      </c>
      <c r="B66" s="90" t="s">
        <v>389</v>
      </c>
      <c r="C66" s="98">
        <v>1</v>
      </c>
      <c r="D66" s="98">
        <v>1</v>
      </c>
      <c r="E66" s="98">
        <v>0</v>
      </c>
      <c r="F66" s="98">
        <v>0</v>
      </c>
      <c r="G66" s="98">
        <v>2</v>
      </c>
      <c r="H66" s="95" t="s">
        <v>850</v>
      </c>
      <c r="I66" s="100"/>
      <c r="J66" s="90" t="s">
        <v>842</v>
      </c>
      <c r="K66" s="90" t="s">
        <v>851</v>
      </c>
    </row>
    <row r="67" spans="1:11" ht="27" customHeight="1" x14ac:dyDescent="0.3">
      <c r="A67" s="90">
        <v>63</v>
      </c>
      <c r="B67" s="90" t="s">
        <v>852</v>
      </c>
      <c r="C67" s="98">
        <v>0</v>
      </c>
      <c r="D67" s="98">
        <v>0</v>
      </c>
      <c r="E67" s="98">
        <v>0</v>
      </c>
      <c r="F67" s="98">
        <v>0</v>
      </c>
      <c r="G67" s="98">
        <v>0</v>
      </c>
      <c r="H67" s="99" t="s">
        <v>727</v>
      </c>
      <c r="I67" s="100"/>
      <c r="J67" s="90" t="s">
        <v>842</v>
      </c>
      <c r="K67" s="90"/>
    </row>
    <row r="68" spans="1:11" ht="27" customHeight="1" x14ac:dyDescent="0.3">
      <c r="A68" s="90">
        <v>64</v>
      </c>
      <c r="B68" s="90" t="s">
        <v>853</v>
      </c>
      <c r="C68" s="98">
        <v>0</v>
      </c>
      <c r="D68" s="98">
        <v>0</v>
      </c>
      <c r="E68" s="98">
        <v>0</v>
      </c>
      <c r="F68" s="98">
        <v>0</v>
      </c>
      <c r="G68" s="98">
        <v>0</v>
      </c>
      <c r="H68" s="99" t="s">
        <v>727</v>
      </c>
      <c r="I68" s="100"/>
      <c r="J68" s="90" t="s">
        <v>842</v>
      </c>
      <c r="K68" s="90"/>
    </row>
    <row r="69" spans="1:11" ht="27" customHeight="1" x14ac:dyDescent="0.3">
      <c r="A69" s="90">
        <v>65</v>
      </c>
      <c r="B69" s="90" t="s">
        <v>854</v>
      </c>
      <c r="C69" s="98">
        <v>0</v>
      </c>
      <c r="D69" s="98">
        <v>0</v>
      </c>
      <c r="E69" s="98">
        <v>0</v>
      </c>
      <c r="F69" s="98">
        <v>0</v>
      </c>
      <c r="G69" s="98">
        <v>0</v>
      </c>
      <c r="H69" s="99" t="s">
        <v>727</v>
      </c>
      <c r="I69" s="100"/>
      <c r="J69" s="90" t="s">
        <v>842</v>
      </c>
      <c r="K69" s="90"/>
    </row>
    <row r="70" spans="1:11" ht="27" customHeight="1" x14ac:dyDescent="0.3">
      <c r="A70" s="90">
        <v>66</v>
      </c>
      <c r="B70" s="90" t="s">
        <v>855</v>
      </c>
      <c r="C70" s="98">
        <v>0</v>
      </c>
      <c r="D70" s="98">
        <v>0</v>
      </c>
      <c r="E70" s="98">
        <v>0</v>
      </c>
      <c r="F70" s="98">
        <v>0</v>
      </c>
      <c r="G70" s="98">
        <v>0</v>
      </c>
      <c r="H70" s="99" t="s">
        <v>727</v>
      </c>
      <c r="I70" s="100"/>
      <c r="J70" s="90" t="s">
        <v>842</v>
      </c>
      <c r="K70" s="90"/>
    </row>
    <row r="71" spans="1:11" ht="27" customHeight="1" x14ac:dyDescent="0.3">
      <c r="A71" s="90">
        <v>67</v>
      </c>
      <c r="B71" s="90" t="s">
        <v>856</v>
      </c>
      <c r="C71" s="98">
        <v>0</v>
      </c>
      <c r="D71" s="98">
        <v>0</v>
      </c>
      <c r="E71" s="98">
        <v>0</v>
      </c>
      <c r="F71" s="98">
        <v>0</v>
      </c>
      <c r="G71" s="98">
        <v>0</v>
      </c>
      <c r="H71" s="99" t="s">
        <v>727</v>
      </c>
      <c r="I71" s="100"/>
      <c r="J71" s="90" t="s">
        <v>842</v>
      </c>
      <c r="K71" s="90"/>
    </row>
    <row r="72" spans="1:11" ht="27" customHeight="1" x14ac:dyDescent="0.3">
      <c r="A72" s="90">
        <v>68</v>
      </c>
      <c r="B72" s="90" t="s">
        <v>857</v>
      </c>
      <c r="C72" s="98">
        <v>0</v>
      </c>
      <c r="D72" s="98">
        <v>0</v>
      </c>
      <c r="E72" s="98">
        <v>0</v>
      </c>
      <c r="F72" s="98">
        <v>0</v>
      </c>
      <c r="G72" s="98">
        <v>0</v>
      </c>
      <c r="H72" s="99" t="s">
        <v>727</v>
      </c>
      <c r="I72" s="100"/>
      <c r="J72" s="90" t="s">
        <v>842</v>
      </c>
      <c r="K72" s="90"/>
    </row>
    <row r="73" spans="1:11" ht="27" customHeight="1" x14ac:dyDescent="0.3">
      <c r="A73" s="90">
        <v>69</v>
      </c>
      <c r="B73" s="90" t="s">
        <v>858</v>
      </c>
      <c r="C73" s="98">
        <v>0</v>
      </c>
      <c r="D73" s="98">
        <v>0</v>
      </c>
      <c r="E73" s="98">
        <v>0</v>
      </c>
      <c r="F73" s="98">
        <v>0</v>
      </c>
      <c r="G73" s="98">
        <v>0</v>
      </c>
      <c r="H73" s="99" t="s">
        <v>727</v>
      </c>
      <c r="I73" s="100"/>
      <c r="J73" s="90" t="s">
        <v>842</v>
      </c>
      <c r="K73" s="90"/>
    </row>
    <row r="74" spans="1:11" ht="27" customHeight="1" x14ac:dyDescent="0.3">
      <c r="A74" s="90">
        <v>70</v>
      </c>
      <c r="B74" s="90" t="s">
        <v>859</v>
      </c>
      <c r="C74" s="98">
        <v>0</v>
      </c>
      <c r="D74" s="98">
        <v>0</v>
      </c>
      <c r="E74" s="98">
        <v>0</v>
      </c>
      <c r="F74" s="98">
        <v>0</v>
      </c>
      <c r="G74" s="98">
        <v>0</v>
      </c>
      <c r="H74" s="99" t="s">
        <v>727</v>
      </c>
      <c r="I74" s="100"/>
      <c r="J74" s="90" t="s">
        <v>842</v>
      </c>
      <c r="K74" s="90"/>
    </row>
    <row r="75" spans="1:11" ht="27" customHeight="1" x14ac:dyDescent="0.3">
      <c r="A75" s="90">
        <v>71</v>
      </c>
      <c r="B75" s="90" t="s">
        <v>404</v>
      </c>
      <c r="C75" s="98">
        <v>0</v>
      </c>
      <c r="D75" s="98">
        <v>1</v>
      </c>
      <c r="E75" s="98">
        <v>0</v>
      </c>
      <c r="F75" s="98">
        <v>0</v>
      </c>
      <c r="G75" s="98">
        <v>1</v>
      </c>
      <c r="H75" s="101" t="s">
        <v>812</v>
      </c>
      <c r="I75" s="100">
        <v>1100</v>
      </c>
      <c r="J75" s="90" t="s">
        <v>842</v>
      </c>
      <c r="K75" s="90" t="s">
        <v>403</v>
      </c>
    </row>
    <row r="76" spans="1:11" ht="27" customHeight="1" x14ac:dyDescent="0.3">
      <c r="A76" s="90">
        <v>72</v>
      </c>
      <c r="B76" s="90" t="s">
        <v>860</v>
      </c>
      <c r="C76" s="98">
        <v>0</v>
      </c>
      <c r="D76" s="98">
        <v>0</v>
      </c>
      <c r="E76" s="98">
        <v>0</v>
      </c>
      <c r="F76" s="98">
        <v>0</v>
      </c>
      <c r="G76" s="98">
        <v>0</v>
      </c>
      <c r="H76" s="99" t="s">
        <v>727</v>
      </c>
      <c r="I76" s="100"/>
      <c r="J76" s="90" t="s">
        <v>842</v>
      </c>
      <c r="K76" s="90"/>
    </row>
    <row r="77" spans="1:11" ht="27" customHeight="1" x14ac:dyDescent="0.3">
      <c r="A77" s="90">
        <v>73</v>
      </c>
      <c r="B77" s="90" t="s">
        <v>412</v>
      </c>
      <c r="C77" s="98">
        <v>1</v>
      </c>
      <c r="D77" s="98">
        <v>2</v>
      </c>
      <c r="E77" s="98">
        <v>0</v>
      </c>
      <c r="F77" s="98">
        <v>1</v>
      </c>
      <c r="G77" s="98">
        <v>3</v>
      </c>
      <c r="H77" s="95" t="s">
        <v>850</v>
      </c>
      <c r="I77" s="100"/>
      <c r="J77" s="90" t="s">
        <v>842</v>
      </c>
      <c r="K77" s="90" t="s">
        <v>861</v>
      </c>
    </row>
    <row r="78" spans="1:11" ht="27" customHeight="1" x14ac:dyDescent="0.3">
      <c r="A78" s="90">
        <v>74</v>
      </c>
      <c r="B78" s="90" t="s">
        <v>862</v>
      </c>
      <c r="C78" s="98">
        <v>0</v>
      </c>
      <c r="D78" s="98">
        <v>0</v>
      </c>
      <c r="E78" s="98">
        <v>0</v>
      </c>
      <c r="F78" s="98">
        <v>0</v>
      </c>
      <c r="G78" s="98">
        <v>0</v>
      </c>
      <c r="H78" s="99" t="s">
        <v>727</v>
      </c>
      <c r="I78" s="100"/>
      <c r="J78" s="90" t="s">
        <v>842</v>
      </c>
      <c r="K78" s="90"/>
    </row>
    <row r="79" spans="1:11" ht="27" customHeight="1" x14ac:dyDescent="0.3">
      <c r="A79" s="90">
        <v>75</v>
      </c>
      <c r="B79" s="90" t="s">
        <v>437</v>
      </c>
      <c r="C79" s="98">
        <v>1</v>
      </c>
      <c r="D79" s="98">
        <v>0</v>
      </c>
      <c r="E79" s="98">
        <v>0</v>
      </c>
      <c r="F79" s="98">
        <v>0</v>
      </c>
      <c r="G79" s="98">
        <v>1</v>
      </c>
      <c r="H79" s="95" t="s">
        <v>752</v>
      </c>
      <c r="I79" s="100">
        <v>45</v>
      </c>
      <c r="J79" s="90" t="s">
        <v>842</v>
      </c>
      <c r="K79" s="90" t="s">
        <v>436</v>
      </c>
    </row>
    <row r="80" spans="1:11" ht="27" customHeight="1" x14ac:dyDescent="0.3">
      <c r="A80" s="90">
        <v>76</v>
      </c>
      <c r="B80" s="90" t="s">
        <v>446</v>
      </c>
      <c r="C80" s="98">
        <v>1</v>
      </c>
      <c r="D80" s="98">
        <v>0</v>
      </c>
      <c r="E80" s="98">
        <v>0</v>
      </c>
      <c r="F80" s="98">
        <v>0</v>
      </c>
      <c r="G80" s="98">
        <v>1</v>
      </c>
      <c r="H80" s="95" t="s">
        <v>752</v>
      </c>
      <c r="I80" s="100">
        <v>300</v>
      </c>
      <c r="J80" s="90" t="s">
        <v>863</v>
      </c>
      <c r="K80" s="90" t="s">
        <v>445</v>
      </c>
    </row>
    <row r="81" spans="1:11" ht="27" customHeight="1" x14ac:dyDescent="0.3">
      <c r="A81" s="90">
        <v>77</v>
      </c>
      <c r="B81" s="90" t="s">
        <v>453</v>
      </c>
      <c r="C81" s="98">
        <v>0</v>
      </c>
      <c r="D81" s="98">
        <v>1</v>
      </c>
      <c r="E81" s="98">
        <v>0</v>
      </c>
      <c r="F81" s="98">
        <v>0</v>
      </c>
      <c r="G81" s="98">
        <v>1</v>
      </c>
      <c r="H81" s="101" t="s">
        <v>812</v>
      </c>
      <c r="I81" s="100"/>
      <c r="J81" s="90" t="s">
        <v>864</v>
      </c>
      <c r="K81" s="90" t="s">
        <v>452</v>
      </c>
    </row>
    <row r="82" spans="1:11" ht="27" customHeight="1" x14ac:dyDescent="0.3">
      <c r="A82" s="90">
        <v>78</v>
      </c>
      <c r="B82" s="90" t="s">
        <v>865</v>
      </c>
      <c r="C82" s="98">
        <v>0</v>
      </c>
      <c r="D82" s="98">
        <v>0</v>
      </c>
      <c r="E82" s="98">
        <v>0</v>
      </c>
      <c r="F82" s="98">
        <v>0</v>
      </c>
      <c r="G82" s="98">
        <v>0</v>
      </c>
      <c r="H82" s="99" t="s">
        <v>727</v>
      </c>
      <c r="I82" s="100"/>
      <c r="J82" s="90" t="s">
        <v>864</v>
      </c>
      <c r="K82" s="90"/>
    </row>
    <row r="83" spans="1:11" ht="27" customHeight="1" x14ac:dyDescent="0.3">
      <c r="A83" s="90">
        <v>79</v>
      </c>
      <c r="B83" s="90" t="s">
        <v>461</v>
      </c>
      <c r="C83" s="98">
        <v>1</v>
      </c>
      <c r="D83" s="98">
        <v>0</v>
      </c>
      <c r="E83" s="98">
        <v>0</v>
      </c>
      <c r="F83" s="98">
        <v>0</v>
      </c>
      <c r="G83" s="98">
        <v>1</v>
      </c>
      <c r="H83" s="95" t="s">
        <v>752</v>
      </c>
      <c r="I83" s="100">
        <v>5000</v>
      </c>
      <c r="J83" s="90" t="s">
        <v>863</v>
      </c>
      <c r="K83" s="90" t="s">
        <v>460</v>
      </c>
    </row>
    <row r="84" spans="1:11" ht="27" customHeight="1" x14ac:dyDescent="0.3">
      <c r="A84" s="90">
        <v>80</v>
      </c>
      <c r="B84" s="90" t="s">
        <v>866</v>
      </c>
      <c r="C84" s="98">
        <v>0</v>
      </c>
      <c r="D84" s="98">
        <v>0</v>
      </c>
      <c r="E84" s="98">
        <v>0</v>
      </c>
      <c r="F84" s="98">
        <v>0</v>
      </c>
      <c r="G84" s="98">
        <v>0</v>
      </c>
      <c r="H84" s="99" t="s">
        <v>727</v>
      </c>
      <c r="I84" s="100"/>
      <c r="J84" s="90" t="s">
        <v>864</v>
      </c>
      <c r="K84" s="90"/>
    </row>
    <row r="85" spans="1:11" ht="27" customHeight="1" x14ac:dyDescent="0.3">
      <c r="A85" s="90">
        <v>81</v>
      </c>
      <c r="B85" s="90" t="s">
        <v>468</v>
      </c>
      <c r="C85" s="98">
        <v>0</v>
      </c>
      <c r="D85" s="98">
        <v>0</v>
      </c>
      <c r="E85" s="98">
        <v>1</v>
      </c>
      <c r="F85" s="98">
        <v>0</v>
      </c>
      <c r="G85" s="98">
        <v>1</v>
      </c>
      <c r="H85" s="99" t="s">
        <v>770</v>
      </c>
      <c r="I85" s="100"/>
      <c r="J85" s="90" t="s">
        <v>864</v>
      </c>
      <c r="K85" s="90" t="s">
        <v>467</v>
      </c>
    </row>
    <row r="86" spans="1:11" ht="27" customHeight="1" x14ac:dyDescent="0.3">
      <c r="A86" s="90">
        <v>82</v>
      </c>
      <c r="B86" s="90" t="s">
        <v>867</v>
      </c>
      <c r="C86" s="98">
        <v>0</v>
      </c>
      <c r="D86" s="98">
        <v>0</v>
      </c>
      <c r="E86" s="98">
        <v>0</v>
      </c>
      <c r="F86" s="98">
        <v>0</v>
      </c>
      <c r="G86" s="98">
        <v>0</v>
      </c>
      <c r="H86" s="99" t="s">
        <v>727</v>
      </c>
      <c r="I86" s="100"/>
      <c r="J86" s="90" t="s">
        <v>864</v>
      </c>
      <c r="K86" s="90"/>
    </row>
    <row r="87" spans="1:11" ht="27" customHeight="1" x14ac:dyDescent="0.3">
      <c r="A87" s="90">
        <v>83</v>
      </c>
      <c r="B87" s="90" t="s">
        <v>868</v>
      </c>
      <c r="C87" s="98">
        <v>0</v>
      </c>
      <c r="D87" s="98">
        <v>0</v>
      </c>
      <c r="E87" s="98">
        <v>0</v>
      </c>
      <c r="F87" s="98">
        <v>0</v>
      </c>
      <c r="G87" s="98">
        <v>0</v>
      </c>
      <c r="H87" s="99" t="s">
        <v>727</v>
      </c>
      <c r="I87" s="100"/>
      <c r="J87" s="90" t="s">
        <v>864</v>
      </c>
      <c r="K87" s="90"/>
    </row>
    <row r="88" spans="1:11" ht="27" customHeight="1" x14ac:dyDescent="0.3">
      <c r="A88" s="90">
        <v>84</v>
      </c>
      <c r="B88" s="90" t="s">
        <v>475</v>
      </c>
      <c r="C88" s="98">
        <v>1</v>
      </c>
      <c r="D88" s="98">
        <v>0</v>
      </c>
      <c r="E88" s="98">
        <v>0</v>
      </c>
      <c r="F88" s="98">
        <v>0</v>
      </c>
      <c r="G88" s="98">
        <v>1</v>
      </c>
      <c r="H88" s="95" t="s">
        <v>752</v>
      </c>
      <c r="I88" s="100"/>
      <c r="J88" s="90" t="s">
        <v>863</v>
      </c>
      <c r="K88" s="90" t="s">
        <v>474</v>
      </c>
    </row>
    <row r="89" spans="1:11" ht="27" customHeight="1" x14ac:dyDescent="0.3">
      <c r="A89" s="90">
        <v>85</v>
      </c>
      <c r="B89" s="90" t="s">
        <v>869</v>
      </c>
      <c r="C89" s="98">
        <v>0</v>
      </c>
      <c r="D89" s="98">
        <v>0</v>
      </c>
      <c r="E89" s="98">
        <v>0</v>
      </c>
      <c r="F89" s="98">
        <v>0</v>
      </c>
      <c r="G89" s="98">
        <v>0</v>
      </c>
      <c r="H89" s="99" t="s">
        <v>727</v>
      </c>
      <c r="I89" s="100"/>
      <c r="J89" s="90" t="s">
        <v>864</v>
      </c>
      <c r="K89" s="90"/>
    </row>
    <row r="90" spans="1:11" ht="27" customHeight="1" x14ac:dyDescent="0.3">
      <c r="A90" s="90">
        <v>86</v>
      </c>
      <c r="B90" s="90" t="s">
        <v>481</v>
      </c>
      <c r="C90" s="98">
        <v>1</v>
      </c>
      <c r="D90" s="98">
        <v>0</v>
      </c>
      <c r="E90" s="98">
        <v>0</v>
      </c>
      <c r="F90" s="98">
        <v>0</v>
      </c>
      <c r="G90" s="98">
        <v>1</v>
      </c>
      <c r="H90" s="95" t="s">
        <v>752</v>
      </c>
      <c r="I90" s="100">
        <v>125</v>
      </c>
      <c r="J90" s="90" t="s">
        <v>863</v>
      </c>
      <c r="K90" s="90" t="s">
        <v>480</v>
      </c>
    </row>
    <row r="91" spans="1:11" ht="27" customHeight="1" x14ac:dyDescent="0.3">
      <c r="A91" s="90">
        <v>87</v>
      </c>
      <c r="B91" s="90" t="s">
        <v>870</v>
      </c>
      <c r="C91" s="98">
        <v>0</v>
      </c>
      <c r="D91" s="98">
        <v>0</v>
      </c>
      <c r="E91" s="98">
        <v>0</v>
      </c>
      <c r="F91" s="98">
        <v>0</v>
      </c>
      <c r="G91" s="98">
        <v>0</v>
      </c>
      <c r="H91" s="99" t="s">
        <v>727</v>
      </c>
      <c r="I91" s="100"/>
      <c r="J91" s="90" t="s">
        <v>863</v>
      </c>
      <c r="K91" s="90"/>
    </row>
    <row r="92" spans="1:11" ht="27" customHeight="1" x14ac:dyDescent="0.3">
      <c r="A92" s="90">
        <v>88</v>
      </c>
      <c r="B92" s="90" t="s">
        <v>871</v>
      </c>
      <c r="C92" s="98">
        <v>0</v>
      </c>
      <c r="D92" s="98">
        <v>0</v>
      </c>
      <c r="E92" s="98">
        <v>0</v>
      </c>
      <c r="F92" s="98">
        <v>0</v>
      </c>
      <c r="G92" s="98">
        <v>0</v>
      </c>
      <c r="H92" s="99" t="s">
        <v>727</v>
      </c>
      <c r="I92" s="100"/>
      <c r="J92" s="90" t="s">
        <v>864</v>
      </c>
      <c r="K92" s="90"/>
    </row>
    <row r="93" spans="1:11" ht="27" customHeight="1" x14ac:dyDescent="0.3">
      <c r="A93" s="90">
        <v>89</v>
      </c>
      <c r="B93" s="90" t="s">
        <v>872</v>
      </c>
      <c r="C93" s="98">
        <v>0</v>
      </c>
      <c r="D93" s="98">
        <v>0</v>
      </c>
      <c r="E93" s="98">
        <v>0</v>
      </c>
      <c r="F93" s="98">
        <v>0</v>
      </c>
      <c r="G93" s="98">
        <v>0</v>
      </c>
      <c r="H93" s="99" t="s">
        <v>727</v>
      </c>
      <c r="I93" s="100"/>
      <c r="J93" s="90" t="s">
        <v>864</v>
      </c>
      <c r="K93" s="90"/>
    </row>
    <row r="94" spans="1:11" ht="27" customHeight="1" x14ac:dyDescent="0.3">
      <c r="A94" s="90">
        <v>90</v>
      </c>
      <c r="B94" s="90" t="s">
        <v>488</v>
      </c>
      <c r="C94" s="98">
        <v>0</v>
      </c>
      <c r="D94" s="98">
        <v>1</v>
      </c>
      <c r="E94" s="98">
        <v>0</v>
      </c>
      <c r="F94" s="98">
        <v>0</v>
      </c>
      <c r="G94" s="98">
        <v>1</v>
      </c>
      <c r="H94" s="101" t="s">
        <v>812</v>
      </c>
      <c r="I94" s="100"/>
      <c r="J94" s="90" t="s">
        <v>863</v>
      </c>
      <c r="K94" s="90" t="s">
        <v>487</v>
      </c>
    </row>
    <row r="95" spans="1:11" ht="27" customHeight="1" x14ac:dyDescent="0.3">
      <c r="A95" s="90">
        <v>91</v>
      </c>
      <c r="B95" s="90" t="s">
        <v>873</v>
      </c>
      <c r="C95" s="98">
        <v>0</v>
      </c>
      <c r="D95" s="98">
        <v>0</v>
      </c>
      <c r="E95" s="98">
        <v>0</v>
      </c>
      <c r="F95" s="98">
        <v>0</v>
      </c>
      <c r="G95" s="98">
        <v>0</v>
      </c>
      <c r="H95" s="99" t="s">
        <v>727</v>
      </c>
      <c r="I95" s="100"/>
      <c r="J95" s="90" t="s">
        <v>864</v>
      </c>
      <c r="K95" s="90"/>
    </row>
    <row r="96" spans="1:11" ht="27" customHeight="1" x14ac:dyDescent="0.3">
      <c r="A96" s="90">
        <v>92</v>
      </c>
      <c r="B96" s="90" t="s">
        <v>496</v>
      </c>
      <c r="C96" s="98">
        <v>0</v>
      </c>
      <c r="D96" s="98">
        <v>0</v>
      </c>
      <c r="E96" s="98">
        <v>0</v>
      </c>
      <c r="F96" s="98">
        <v>1</v>
      </c>
      <c r="G96" s="98">
        <v>0</v>
      </c>
      <c r="H96" s="99" t="s">
        <v>727</v>
      </c>
      <c r="I96" s="100"/>
      <c r="J96" s="90" t="s">
        <v>864</v>
      </c>
      <c r="K96" s="90" t="s">
        <v>495</v>
      </c>
    </row>
    <row r="97" spans="1:11" ht="27" customHeight="1" x14ac:dyDescent="0.3">
      <c r="A97" s="90">
        <v>93</v>
      </c>
      <c r="B97" s="90" t="s">
        <v>874</v>
      </c>
      <c r="C97" s="98">
        <v>0</v>
      </c>
      <c r="D97" s="98">
        <v>0</v>
      </c>
      <c r="E97" s="98">
        <v>0</v>
      </c>
      <c r="F97" s="98">
        <v>0</v>
      </c>
      <c r="G97" s="98">
        <v>0</v>
      </c>
      <c r="H97" s="99" t="s">
        <v>727</v>
      </c>
      <c r="I97" s="100"/>
      <c r="J97" s="90" t="s">
        <v>863</v>
      </c>
      <c r="K97" s="90"/>
    </row>
    <row r="98" spans="1:11" ht="27" customHeight="1" x14ac:dyDescent="0.3">
      <c r="A98" s="90">
        <v>94</v>
      </c>
      <c r="B98" s="90" t="s">
        <v>875</v>
      </c>
      <c r="C98" s="98">
        <v>0</v>
      </c>
      <c r="D98" s="98">
        <v>0</v>
      </c>
      <c r="E98" s="98">
        <v>0</v>
      </c>
      <c r="F98" s="98">
        <v>0</v>
      </c>
      <c r="G98" s="98">
        <v>0</v>
      </c>
      <c r="H98" s="99" t="s">
        <v>727</v>
      </c>
      <c r="I98" s="100"/>
      <c r="J98" s="90" t="s">
        <v>864</v>
      </c>
      <c r="K98" s="90"/>
    </row>
    <row r="99" spans="1:11" ht="27" customHeight="1" x14ac:dyDescent="0.3">
      <c r="A99" s="90">
        <v>95</v>
      </c>
      <c r="B99" s="90" t="s">
        <v>503</v>
      </c>
      <c r="C99" s="98">
        <v>1</v>
      </c>
      <c r="D99" s="98">
        <v>0</v>
      </c>
      <c r="E99" s="98">
        <v>0</v>
      </c>
      <c r="F99" s="98">
        <v>0</v>
      </c>
      <c r="G99" s="98">
        <v>1</v>
      </c>
      <c r="H99" s="95" t="s">
        <v>752</v>
      </c>
      <c r="I99" s="100"/>
      <c r="J99" s="90" t="s">
        <v>864</v>
      </c>
      <c r="K99" s="90" t="s">
        <v>502</v>
      </c>
    </row>
    <row r="100" spans="1:11" ht="27" customHeight="1" x14ac:dyDescent="0.3">
      <c r="A100" s="90">
        <v>96</v>
      </c>
      <c r="B100" s="90" t="s">
        <v>876</v>
      </c>
      <c r="C100" s="98">
        <v>0</v>
      </c>
      <c r="D100" s="98">
        <v>0</v>
      </c>
      <c r="E100" s="98">
        <v>0</v>
      </c>
      <c r="F100" s="98">
        <v>0</v>
      </c>
      <c r="G100" s="98">
        <v>0</v>
      </c>
      <c r="H100" s="99" t="s">
        <v>727</v>
      </c>
      <c r="I100" s="100"/>
      <c r="J100" s="90" t="s">
        <v>864</v>
      </c>
      <c r="K100" s="90"/>
    </row>
    <row r="101" spans="1:11" ht="27" customHeight="1" x14ac:dyDescent="0.3">
      <c r="A101" s="90">
        <v>97</v>
      </c>
      <c r="B101" s="90" t="s">
        <v>877</v>
      </c>
      <c r="C101" s="98">
        <v>0</v>
      </c>
      <c r="D101" s="98">
        <v>0</v>
      </c>
      <c r="E101" s="98">
        <v>0</v>
      </c>
      <c r="F101" s="98">
        <v>0</v>
      </c>
      <c r="G101" s="98">
        <v>0</v>
      </c>
      <c r="H101" s="99" t="s">
        <v>727</v>
      </c>
      <c r="I101" s="100"/>
      <c r="J101" s="90" t="s">
        <v>864</v>
      </c>
      <c r="K101" s="90"/>
    </row>
    <row r="102" spans="1:11" ht="27" customHeight="1" x14ac:dyDescent="0.3">
      <c r="A102" s="90">
        <v>98</v>
      </c>
      <c r="B102" s="90" t="s">
        <v>510</v>
      </c>
      <c r="C102" s="98">
        <v>0</v>
      </c>
      <c r="D102" s="98">
        <v>1</v>
      </c>
      <c r="E102" s="98">
        <v>0</v>
      </c>
      <c r="F102" s="98">
        <v>0</v>
      </c>
      <c r="G102" s="98">
        <v>1</v>
      </c>
      <c r="H102" s="101" t="s">
        <v>812</v>
      </c>
      <c r="I102" s="100"/>
      <c r="J102" s="90" t="s">
        <v>863</v>
      </c>
      <c r="K102" s="90" t="s">
        <v>509</v>
      </c>
    </row>
    <row r="103" spans="1:11" ht="27" customHeight="1" x14ac:dyDescent="0.3">
      <c r="A103" s="90">
        <v>99</v>
      </c>
      <c r="B103" s="90" t="s">
        <v>878</v>
      </c>
      <c r="C103" s="98">
        <v>0</v>
      </c>
      <c r="D103" s="98">
        <v>0</v>
      </c>
      <c r="E103" s="98">
        <v>0</v>
      </c>
      <c r="F103" s="98">
        <v>0</v>
      </c>
      <c r="G103" s="98">
        <v>0</v>
      </c>
      <c r="H103" s="99" t="s">
        <v>727</v>
      </c>
      <c r="I103" s="100"/>
      <c r="J103" s="90" t="s">
        <v>863</v>
      </c>
      <c r="K103" s="90"/>
    </row>
    <row r="104" spans="1:11" ht="27" customHeight="1" x14ac:dyDescent="0.3">
      <c r="A104" s="90">
        <v>100</v>
      </c>
      <c r="B104" s="90" t="s">
        <v>879</v>
      </c>
      <c r="C104" s="98">
        <v>0</v>
      </c>
      <c r="D104" s="98">
        <v>0</v>
      </c>
      <c r="E104" s="98">
        <v>0</v>
      </c>
      <c r="F104" s="98">
        <v>0</v>
      </c>
      <c r="G104" s="98">
        <v>0</v>
      </c>
      <c r="H104" s="99" t="s">
        <v>727</v>
      </c>
      <c r="I104" s="100"/>
      <c r="J104" s="90" t="s">
        <v>863</v>
      </c>
      <c r="K104" s="90"/>
    </row>
    <row r="105" spans="1:11" ht="27" customHeight="1" x14ac:dyDescent="0.3">
      <c r="A105" s="90">
        <v>101</v>
      </c>
      <c r="B105" s="90" t="s">
        <v>880</v>
      </c>
      <c r="C105" s="98">
        <v>0</v>
      </c>
      <c r="D105" s="98">
        <v>0</v>
      </c>
      <c r="E105" s="98">
        <v>0</v>
      </c>
      <c r="F105" s="98">
        <v>0</v>
      </c>
      <c r="G105" s="98">
        <v>0</v>
      </c>
      <c r="H105" s="99" t="s">
        <v>727</v>
      </c>
      <c r="I105" s="100"/>
      <c r="J105" s="90" t="s">
        <v>881</v>
      </c>
      <c r="K105" s="90"/>
    </row>
    <row r="106" spans="1:11" ht="27" customHeight="1" x14ac:dyDescent="0.3">
      <c r="A106" s="90">
        <v>102</v>
      </c>
      <c r="B106" s="90" t="s">
        <v>882</v>
      </c>
      <c r="C106" s="98">
        <v>0</v>
      </c>
      <c r="D106" s="98">
        <v>0</v>
      </c>
      <c r="E106" s="98">
        <v>0</v>
      </c>
      <c r="F106" s="98">
        <v>0</v>
      </c>
      <c r="G106" s="98">
        <v>0</v>
      </c>
      <c r="H106" s="99" t="s">
        <v>727</v>
      </c>
      <c r="I106" s="100"/>
      <c r="J106" s="90" t="s">
        <v>883</v>
      </c>
      <c r="K106" s="90"/>
    </row>
    <row r="107" spans="1:11" ht="27" customHeight="1" x14ac:dyDescent="0.3">
      <c r="A107" s="90">
        <v>103</v>
      </c>
      <c r="B107" s="90" t="s">
        <v>884</v>
      </c>
      <c r="C107" s="98">
        <v>0</v>
      </c>
      <c r="D107" s="98">
        <v>0</v>
      </c>
      <c r="E107" s="98">
        <v>0</v>
      </c>
      <c r="F107" s="98">
        <v>0</v>
      </c>
      <c r="G107" s="98">
        <v>0</v>
      </c>
      <c r="H107" s="99" t="s">
        <v>727</v>
      </c>
      <c r="I107" s="100"/>
      <c r="J107" s="90" t="s">
        <v>885</v>
      </c>
      <c r="K107" s="90"/>
    </row>
    <row r="108" spans="1:11" ht="27" customHeight="1" x14ac:dyDescent="0.3">
      <c r="A108" s="90">
        <v>104</v>
      </c>
      <c r="B108" s="90" t="s">
        <v>886</v>
      </c>
      <c r="C108" s="98">
        <v>0</v>
      </c>
      <c r="D108" s="98">
        <v>0</v>
      </c>
      <c r="E108" s="98">
        <v>0</v>
      </c>
      <c r="F108" s="98">
        <v>0</v>
      </c>
      <c r="G108" s="98">
        <v>0</v>
      </c>
      <c r="H108" s="99" t="s">
        <v>727</v>
      </c>
      <c r="I108" s="100"/>
      <c r="J108" s="90" t="s">
        <v>887</v>
      </c>
      <c r="K108" s="90"/>
    </row>
    <row r="109" spans="1:11" ht="27" customHeight="1" x14ac:dyDescent="0.3">
      <c r="A109" s="90">
        <v>105</v>
      </c>
      <c r="B109" s="90" t="s">
        <v>888</v>
      </c>
      <c r="C109" s="98">
        <v>0</v>
      </c>
      <c r="D109" s="98">
        <v>0</v>
      </c>
      <c r="E109" s="98">
        <v>0</v>
      </c>
      <c r="F109" s="98">
        <v>0</v>
      </c>
      <c r="G109" s="98">
        <v>0</v>
      </c>
      <c r="H109" s="99" t="s">
        <v>727</v>
      </c>
      <c r="I109" s="100"/>
      <c r="J109" s="90" t="s">
        <v>889</v>
      </c>
      <c r="K109" s="90"/>
    </row>
    <row r="110" spans="1:11" ht="27" customHeight="1" x14ac:dyDescent="0.3">
      <c r="A110" s="90">
        <v>106</v>
      </c>
      <c r="B110" s="90" t="s">
        <v>890</v>
      </c>
      <c r="C110" s="98">
        <v>0</v>
      </c>
      <c r="D110" s="98">
        <v>0</v>
      </c>
      <c r="E110" s="98">
        <v>0</v>
      </c>
      <c r="F110" s="98">
        <v>0</v>
      </c>
      <c r="G110" s="98">
        <v>0</v>
      </c>
      <c r="H110" s="99" t="s">
        <v>727</v>
      </c>
      <c r="I110" s="100"/>
      <c r="J110" s="90" t="s">
        <v>891</v>
      </c>
      <c r="K110" s="90"/>
    </row>
    <row r="111" spans="1:11" ht="27" customHeight="1" x14ac:dyDescent="0.3">
      <c r="A111" s="90">
        <v>107</v>
      </c>
      <c r="B111" s="90" t="s">
        <v>892</v>
      </c>
      <c r="C111" s="98">
        <v>0</v>
      </c>
      <c r="D111" s="98">
        <v>0</v>
      </c>
      <c r="E111" s="98">
        <v>0</v>
      </c>
      <c r="F111" s="98">
        <v>0</v>
      </c>
      <c r="G111" s="98">
        <v>0</v>
      </c>
      <c r="H111" s="99" t="s">
        <v>727</v>
      </c>
      <c r="I111" s="100"/>
      <c r="J111" s="90" t="s">
        <v>893</v>
      </c>
      <c r="K111" s="90"/>
    </row>
    <row r="112" spans="1:11" ht="27" customHeight="1" x14ac:dyDescent="0.3">
      <c r="A112" s="90">
        <v>108</v>
      </c>
      <c r="B112" s="90" t="s">
        <v>894</v>
      </c>
      <c r="C112" s="98">
        <v>0</v>
      </c>
      <c r="D112" s="98">
        <v>0</v>
      </c>
      <c r="E112" s="98">
        <v>0</v>
      </c>
      <c r="F112" s="98">
        <v>0</v>
      </c>
      <c r="G112" s="98">
        <v>0</v>
      </c>
      <c r="H112" s="99" t="s">
        <v>727</v>
      </c>
      <c r="I112" s="100"/>
      <c r="J112" s="90" t="s">
        <v>895</v>
      </c>
      <c r="K112" s="90"/>
    </row>
    <row r="113" spans="1:11" ht="27" customHeight="1" x14ac:dyDescent="0.3">
      <c r="A113" s="90">
        <v>109</v>
      </c>
      <c r="B113" s="90" t="s">
        <v>518</v>
      </c>
      <c r="C113" s="98">
        <v>0</v>
      </c>
      <c r="D113" s="98">
        <v>0</v>
      </c>
      <c r="E113" s="98">
        <v>0</v>
      </c>
      <c r="F113" s="98">
        <v>1</v>
      </c>
      <c r="G113" s="98">
        <v>0</v>
      </c>
      <c r="H113" s="99" t="s">
        <v>727</v>
      </c>
      <c r="I113" s="100"/>
      <c r="J113" s="90" t="s">
        <v>896</v>
      </c>
      <c r="K113" s="90" t="s">
        <v>517</v>
      </c>
    </row>
    <row r="114" spans="1:11" ht="27" customHeight="1" x14ac:dyDescent="0.3">
      <c r="A114" s="90">
        <v>110</v>
      </c>
      <c r="B114" s="90" t="s">
        <v>897</v>
      </c>
      <c r="C114" s="98">
        <v>0</v>
      </c>
      <c r="D114" s="98">
        <v>0</v>
      </c>
      <c r="E114" s="98">
        <v>0</v>
      </c>
      <c r="F114" s="98">
        <v>0</v>
      </c>
      <c r="G114" s="98">
        <v>0</v>
      </c>
      <c r="H114" s="99" t="s">
        <v>727</v>
      </c>
      <c r="I114" s="100"/>
      <c r="J114" s="90" t="s">
        <v>898</v>
      </c>
      <c r="K114" s="90"/>
    </row>
    <row r="115" spans="1:11" ht="27" customHeight="1" x14ac:dyDescent="0.3">
      <c r="A115" s="90">
        <v>111</v>
      </c>
      <c r="B115" s="90" t="s">
        <v>527</v>
      </c>
      <c r="C115" s="98">
        <v>1</v>
      </c>
      <c r="D115" s="98">
        <v>0</v>
      </c>
      <c r="E115" s="98">
        <v>0</v>
      </c>
      <c r="F115" s="98">
        <v>0</v>
      </c>
      <c r="G115" s="98">
        <v>1</v>
      </c>
      <c r="H115" s="95" t="s">
        <v>752</v>
      </c>
      <c r="I115" s="100">
        <v>500</v>
      </c>
      <c r="J115" s="90" t="s">
        <v>899</v>
      </c>
      <c r="K115" s="90" t="s">
        <v>526</v>
      </c>
    </row>
    <row r="116" spans="1:11" ht="27" customHeight="1" x14ac:dyDescent="0.3">
      <c r="A116" s="90">
        <v>112</v>
      </c>
      <c r="B116" s="90" t="s">
        <v>534</v>
      </c>
      <c r="C116" s="98">
        <v>2</v>
      </c>
      <c r="D116" s="98">
        <v>0</v>
      </c>
      <c r="E116" s="98">
        <v>0</v>
      </c>
      <c r="F116" s="98">
        <v>0</v>
      </c>
      <c r="G116" s="98">
        <v>2</v>
      </c>
      <c r="H116" s="95" t="s">
        <v>752</v>
      </c>
      <c r="I116" s="100">
        <v>900</v>
      </c>
      <c r="J116" s="90" t="s">
        <v>900</v>
      </c>
      <c r="K116" s="90" t="s">
        <v>901</v>
      </c>
    </row>
    <row r="117" spans="1:11" ht="27" customHeight="1" x14ac:dyDescent="0.3">
      <c r="A117" s="90">
        <v>113</v>
      </c>
      <c r="B117" s="90" t="s">
        <v>547</v>
      </c>
      <c r="C117" s="98">
        <v>1</v>
      </c>
      <c r="D117" s="98">
        <v>0</v>
      </c>
      <c r="E117" s="98">
        <v>0</v>
      </c>
      <c r="F117" s="98">
        <v>0</v>
      </c>
      <c r="G117" s="98">
        <v>1</v>
      </c>
      <c r="H117" s="95" t="s">
        <v>752</v>
      </c>
      <c r="I117" s="100">
        <v>680</v>
      </c>
      <c r="J117" s="90" t="s">
        <v>902</v>
      </c>
      <c r="K117" s="90" t="s">
        <v>546</v>
      </c>
    </row>
    <row r="118" spans="1:11" ht="27" customHeight="1" x14ac:dyDescent="0.3">
      <c r="A118" s="90">
        <v>114</v>
      </c>
      <c r="B118" s="90" t="s">
        <v>903</v>
      </c>
      <c r="C118" s="98">
        <v>0</v>
      </c>
      <c r="D118" s="98">
        <v>0</v>
      </c>
      <c r="E118" s="98">
        <v>0</v>
      </c>
      <c r="F118" s="98">
        <v>0</v>
      </c>
      <c r="G118" s="98">
        <v>0</v>
      </c>
      <c r="H118" s="99" t="s">
        <v>727</v>
      </c>
      <c r="I118" s="100"/>
      <c r="J118" s="90" t="s">
        <v>904</v>
      </c>
      <c r="K118" s="90"/>
    </row>
    <row r="119" spans="1:11" ht="27" customHeight="1" x14ac:dyDescent="0.3">
      <c r="A119" s="90">
        <v>115</v>
      </c>
      <c r="B119" s="90" t="s">
        <v>555</v>
      </c>
      <c r="C119" s="98">
        <v>1</v>
      </c>
      <c r="D119" s="98">
        <v>0</v>
      </c>
      <c r="E119" s="98">
        <v>0</v>
      </c>
      <c r="F119" s="98">
        <v>0</v>
      </c>
      <c r="G119" s="98">
        <v>1</v>
      </c>
      <c r="H119" s="95" t="s">
        <v>752</v>
      </c>
      <c r="I119" s="100">
        <v>400</v>
      </c>
      <c r="J119" s="90" t="s">
        <v>905</v>
      </c>
      <c r="K119" s="90" t="s">
        <v>554</v>
      </c>
    </row>
    <row r="120" spans="1:11" ht="27" customHeight="1" x14ac:dyDescent="0.3">
      <c r="A120" s="90">
        <v>116</v>
      </c>
      <c r="B120" s="90" t="s">
        <v>906</v>
      </c>
      <c r="C120" s="98">
        <v>0</v>
      </c>
      <c r="D120" s="98">
        <v>0</v>
      </c>
      <c r="E120" s="98">
        <v>0</v>
      </c>
      <c r="F120" s="98">
        <v>0</v>
      </c>
      <c r="G120" s="98">
        <v>0</v>
      </c>
      <c r="H120" s="99" t="s">
        <v>727</v>
      </c>
      <c r="I120" s="100"/>
      <c r="J120" s="90" t="s">
        <v>907</v>
      </c>
      <c r="K120" s="90"/>
    </row>
    <row r="121" spans="1:11" ht="27" customHeight="1" x14ac:dyDescent="0.3">
      <c r="A121" s="90">
        <v>117</v>
      </c>
      <c r="B121" s="90" t="s">
        <v>908</v>
      </c>
      <c r="C121" s="98">
        <v>0</v>
      </c>
      <c r="D121" s="98">
        <v>0</v>
      </c>
      <c r="E121" s="98">
        <v>0</v>
      </c>
      <c r="F121" s="98">
        <v>0</v>
      </c>
      <c r="G121" s="98">
        <v>0</v>
      </c>
      <c r="H121" s="99" t="s">
        <v>727</v>
      </c>
      <c r="I121" s="100"/>
      <c r="J121" s="90" t="s">
        <v>909</v>
      </c>
      <c r="K121" s="90"/>
    </row>
    <row r="122" spans="1:11" ht="27" customHeight="1" x14ac:dyDescent="0.3">
      <c r="A122" s="90">
        <v>118</v>
      </c>
      <c r="B122" s="90" t="s">
        <v>561</v>
      </c>
      <c r="C122" s="98">
        <v>0</v>
      </c>
      <c r="D122" s="98">
        <v>1</v>
      </c>
      <c r="E122" s="98">
        <v>0</v>
      </c>
      <c r="F122" s="98">
        <v>0</v>
      </c>
      <c r="G122" s="98">
        <v>1</v>
      </c>
      <c r="H122" s="101" t="s">
        <v>812</v>
      </c>
      <c r="I122" s="100">
        <v>30</v>
      </c>
      <c r="J122" s="90" t="s">
        <v>910</v>
      </c>
      <c r="K122" s="90" t="s">
        <v>560</v>
      </c>
    </row>
    <row r="123" spans="1:11" ht="27" customHeight="1" x14ac:dyDescent="0.3">
      <c r="A123" s="90">
        <v>119</v>
      </c>
      <c r="B123" s="90" t="s">
        <v>911</v>
      </c>
      <c r="C123" s="98">
        <v>0</v>
      </c>
      <c r="D123" s="98">
        <v>0</v>
      </c>
      <c r="E123" s="98">
        <v>0</v>
      </c>
      <c r="F123" s="98">
        <v>0</v>
      </c>
      <c r="G123" s="98">
        <v>0</v>
      </c>
      <c r="H123" s="99" t="s">
        <v>727</v>
      </c>
      <c r="I123" s="100"/>
      <c r="J123" s="90" t="s">
        <v>912</v>
      </c>
      <c r="K123" s="90"/>
    </row>
    <row r="124" spans="1:11" ht="27" customHeight="1" x14ac:dyDescent="0.3">
      <c r="A124" s="90">
        <v>120</v>
      </c>
      <c r="B124" s="90" t="s">
        <v>569</v>
      </c>
      <c r="C124" s="98">
        <v>1</v>
      </c>
      <c r="D124" s="98">
        <v>0</v>
      </c>
      <c r="E124" s="98">
        <v>0</v>
      </c>
      <c r="F124" s="98">
        <v>0</v>
      </c>
      <c r="G124" s="98">
        <v>1</v>
      </c>
      <c r="H124" s="95" t="s">
        <v>752</v>
      </c>
      <c r="I124" s="100"/>
      <c r="J124" s="90" t="s">
        <v>913</v>
      </c>
      <c r="K124" s="90" t="s">
        <v>568</v>
      </c>
    </row>
    <row r="125" spans="1:11" ht="27" customHeight="1" x14ac:dyDescent="0.3">
      <c r="A125" s="90">
        <v>121</v>
      </c>
      <c r="B125" s="90" t="s">
        <v>576</v>
      </c>
      <c r="C125" s="98">
        <v>1</v>
      </c>
      <c r="D125" s="98">
        <v>2</v>
      </c>
      <c r="E125" s="98">
        <v>0</v>
      </c>
      <c r="F125" s="98">
        <v>0</v>
      </c>
      <c r="G125" s="98">
        <v>3</v>
      </c>
      <c r="H125" s="95" t="s">
        <v>850</v>
      </c>
      <c r="I125" s="100">
        <v>1000</v>
      </c>
      <c r="J125" s="90" t="s">
        <v>914</v>
      </c>
      <c r="K125" s="90" t="s">
        <v>915</v>
      </c>
    </row>
    <row r="126" spans="1:11" ht="27" customHeight="1" x14ac:dyDescent="0.3">
      <c r="A126" s="90">
        <v>122</v>
      </c>
      <c r="B126" s="90" t="s">
        <v>596</v>
      </c>
      <c r="C126" s="98">
        <v>1</v>
      </c>
      <c r="D126" s="98">
        <v>1</v>
      </c>
      <c r="E126" s="98">
        <v>0</v>
      </c>
      <c r="F126" s="98">
        <v>0</v>
      </c>
      <c r="G126" s="98">
        <v>2</v>
      </c>
      <c r="H126" s="95" t="s">
        <v>850</v>
      </c>
      <c r="I126" s="100">
        <v>310</v>
      </c>
      <c r="J126" s="90" t="s">
        <v>916</v>
      </c>
      <c r="K126" s="90" t="s">
        <v>917</v>
      </c>
    </row>
    <row r="127" spans="1:11" ht="27" customHeight="1" x14ac:dyDescent="0.3">
      <c r="A127" s="90">
        <v>123</v>
      </c>
      <c r="B127" s="90" t="s">
        <v>606</v>
      </c>
      <c r="C127" s="98">
        <v>2</v>
      </c>
      <c r="D127" s="98">
        <v>1</v>
      </c>
      <c r="E127" s="98">
        <v>0</v>
      </c>
      <c r="F127" s="98">
        <v>0</v>
      </c>
      <c r="G127" s="98">
        <v>3</v>
      </c>
      <c r="H127" s="95" t="s">
        <v>850</v>
      </c>
      <c r="I127" s="100">
        <v>520</v>
      </c>
      <c r="J127" s="90" t="s">
        <v>918</v>
      </c>
      <c r="K127" s="90" t="s">
        <v>919</v>
      </c>
    </row>
    <row r="128" spans="1:11" ht="27" customHeight="1" x14ac:dyDescent="0.3">
      <c r="A128" s="90">
        <v>124</v>
      </c>
      <c r="B128" s="90" t="s">
        <v>920</v>
      </c>
      <c r="C128" s="98">
        <v>0</v>
      </c>
      <c r="D128" s="98">
        <v>0</v>
      </c>
      <c r="E128" s="98">
        <v>0</v>
      </c>
      <c r="F128" s="98">
        <v>0</v>
      </c>
      <c r="G128" s="98">
        <v>0</v>
      </c>
      <c r="H128" s="99" t="s">
        <v>727</v>
      </c>
      <c r="I128" s="100"/>
      <c r="J128" s="90" t="s">
        <v>921</v>
      </c>
      <c r="K128" s="90"/>
    </row>
    <row r="129" spans="1:11" ht="27" customHeight="1" x14ac:dyDescent="0.3">
      <c r="A129" s="90">
        <v>125</v>
      </c>
      <c r="B129" s="90" t="s">
        <v>627</v>
      </c>
      <c r="C129" s="98">
        <v>0</v>
      </c>
      <c r="D129" s="98">
        <v>1</v>
      </c>
      <c r="E129" s="98">
        <v>0</v>
      </c>
      <c r="F129" s="98">
        <v>0</v>
      </c>
      <c r="G129" s="98">
        <v>1</v>
      </c>
      <c r="H129" s="101" t="s">
        <v>812</v>
      </c>
      <c r="I129" s="100"/>
      <c r="J129" s="90" t="s">
        <v>922</v>
      </c>
      <c r="K129" s="90" t="s">
        <v>626</v>
      </c>
    </row>
    <row r="130" spans="1:11" ht="27" customHeight="1" x14ac:dyDescent="0.3">
      <c r="A130" s="90">
        <v>126</v>
      </c>
      <c r="B130" s="90" t="s">
        <v>635</v>
      </c>
      <c r="C130" s="98">
        <v>1</v>
      </c>
      <c r="D130" s="98">
        <v>0</v>
      </c>
      <c r="E130" s="98">
        <v>0</v>
      </c>
      <c r="F130" s="98">
        <v>1</v>
      </c>
      <c r="G130" s="98">
        <v>1</v>
      </c>
      <c r="H130" s="95" t="s">
        <v>752</v>
      </c>
      <c r="I130" s="100"/>
      <c r="J130" s="90" t="s">
        <v>923</v>
      </c>
      <c r="K130" s="90" t="s">
        <v>924</v>
      </c>
    </row>
    <row r="131" spans="1:11" ht="27" customHeight="1" x14ac:dyDescent="0.3">
      <c r="A131" s="90">
        <v>127</v>
      </c>
      <c r="B131" s="90" t="s">
        <v>925</v>
      </c>
      <c r="C131" s="98">
        <v>0</v>
      </c>
      <c r="D131" s="98">
        <v>0</v>
      </c>
      <c r="E131" s="98">
        <v>0</v>
      </c>
      <c r="F131" s="98">
        <v>0</v>
      </c>
      <c r="G131" s="98">
        <v>0</v>
      </c>
      <c r="H131" s="99" t="s">
        <v>727</v>
      </c>
      <c r="I131" s="100"/>
      <c r="J131" s="90" t="s">
        <v>926</v>
      </c>
      <c r="K131" s="90"/>
    </row>
    <row r="132" spans="1:11" ht="27" customHeight="1" x14ac:dyDescent="0.3">
      <c r="A132" s="90">
        <v>128</v>
      </c>
      <c r="B132" s="90" t="s">
        <v>650</v>
      </c>
      <c r="C132" s="98">
        <v>1</v>
      </c>
      <c r="D132" s="98">
        <v>1</v>
      </c>
      <c r="E132" s="98">
        <v>0</v>
      </c>
      <c r="F132" s="98">
        <v>0</v>
      </c>
      <c r="G132" s="98">
        <v>2</v>
      </c>
      <c r="H132" s="95" t="s">
        <v>850</v>
      </c>
      <c r="I132" s="100">
        <v>26.7</v>
      </c>
      <c r="J132" s="90" t="s">
        <v>923</v>
      </c>
      <c r="K132" s="90" t="s">
        <v>927</v>
      </c>
    </row>
    <row r="133" spans="1:11" ht="27" customHeight="1" x14ac:dyDescent="0.3">
      <c r="A133" s="90">
        <v>129</v>
      </c>
      <c r="B133" s="90" t="s">
        <v>928</v>
      </c>
      <c r="C133" s="98">
        <v>0</v>
      </c>
      <c r="D133" s="98">
        <v>0</v>
      </c>
      <c r="E133" s="98">
        <v>0</v>
      </c>
      <c r="F133" s="98">
        <v>0</v>
      </c>
      <c r="G133" s="98">
        <v>0</v>
      </c>
      <c r="H133" s="99" t="s">
        <v>727</v>
      </c>
      <c r="I133" s="100"/>
      <c r="J133" s="90" t="s">
        <v>926</v>
      </c>
      <c r="K133" s="90"/>
    </row>
    <row r="134" spans="1:11" ht="27" customHeight="1" x14ac:dyDescent="0.3">
      <c r="A134" s="90">
        <v>130</v>
      </c>
      <c r="B134" s="90" t="s">
        <v>929</v>
      </c>
      <c r="C134" s="98">
        <v>0</v>
      </c>
      <c r="D134" s="98">
        <v>0</v>
      </c>
      <c r="E134" s="98">
        <v>0</v>
      </c>
      <c r="F134" s="98">
        <v>0</v>
      </c>
      <c r="G134" s="98">
        <v>0</v>
      </c>
      <c r="H134" s="99" t="s">
        <v>727</v>
      </c>
      <c r="I134" s="100"/>
      <c r="J134" s="90" t="s">
        <v>923</v>
      </c>
      <c r="K134" s="90"/>
    </row>
    <row r="135" spans="1:11" ht="27" customHeight="1" x14ac:dyDescent="0.3">
      <c r="A135" s="90">
        <v>131</v>
      </c>
      <c r="B135" s="90" t="s">
        <v>930</v>
      </c>
      <c r="C135" s="98">
        <v>0</v>
      </c>
      <c r="D135" s="98">
        <v>0</v>
      </c>
      <c r="E135" s="98">
        <v>0</v>
      </c>
      <c r="F135" s="98">
        <v>0</v>
      </c>
      <c r="G135" s="98">
        <v>0</v>
      </c>
      <c r="H135" s="99" t="s">
        <v>727</v>
      </c>
      <c r="I135" s="100"/>
      <c r="J135" s="90" t="s">
        <v>931</v>
      </c>
      <c r="K135" s="90"/>
    </row>
    <row r="136" spans="1:11" ht="27" customHeight="1" x14ac:dyDescent="0.3">
      <c r="A136" s="90">
        <v>132</v>
      </c>
      <c r="B136" s="90" t="s">
        <v>932</v>
      </c>
      <c r="C136" s="98">
        <v>0</v>
      </c>
      <c r="D136" s="98">
        <v>0</v>
      </c>
      <c r="E136" s="98">
        <v>0</v>
      </c>
      <c r="F136" s="98">
        <v>0</v>
      </c>
      <c r="G136" s="98">
        <v>0</v>
      </c>
      <c r="H136" s="99" t="s">
        <v>727</v>
      </c>
      <c r="I136" s="100"/>
      <c r="J136" s="90" t="s">
        <v>923</v>
      </c>
      <c r="K136" s="90"/>
    </row>
    <row r="137" spans="1:11" ht="27" customHeight="1" x14ac:dyDescent="0.3">
      <c r="A137" s="90">
        <v>133</v>
      </c>
      <c r="B137" s="90" t="s">
        <v>664</v>
      </c>
      <c r="C137" s="98">
        <v>0</v>
      </c>
      <c r="D137" s="98">
        <v>0</v>
      </c>
      <c r="E137" s="98">
        <v>0</v>
      </c>
      <c r="F137" s="98">
        <v>1</v>
      </c>
      <c r="G137" s="98">
        <v>0</v>
      </c>
      <c r="H137" s="99" t="s">
        <v>727</v>
      </c>
      <c r="I137" s="100"/>
      <c r="J137" s="90" t="s">
        <v>931</v>
      </c>
      <c r="K137" s="90" t="s">
        <v>663</v>
      </c>
    </row>
    <row r="138" spans="1:11" ht="27" customHeight="1" x14ac:dyDescent="0.3">
      <c r="A138" s="90">
        <v>134</v>
      </c>
      <c r="B138" s="90" t="s">
        <v>672</v>
      </c>
      <c r="C138" s="98">
        <v>0</v>
      </c>
      <c r="D138" s="98">
        <v>0</v>
      </c>
      <c r="E138" s="98">
        <v>0</v>
      </c>
      <c r="F138" s="98">
        <v>1</v>
      </c>
      <c r="G138" s="98">
        <v>0</v>
      </c>
      <c r="H138" s="99" t="s">
        <v>727</v>
      </c>
      <c r="I138" s="100"/>
      <c r="J138" s="90" t="s">
        <v>926</v>
      </c>
      <c r="K138" s="90" t="s">
        <v>671</v>
      </c>
    </row>
    <row r="139" spans="1:11" ht="27" customHeight="1" x14ac:dyDescent="0.3">
      <c r="A139" s="90">
        <v>135</v>
      </c>
      <c r="B139" s="90" t="s">
        <v>933</v>
      </c>
      <c r="C139" s="98">
        <v>0</v>
      </c>
      <c r="D139" s="98">
        <v>0</v>
      </c>
      <c r="E139" s="98">
        <v>0</v>
      </c>
      <c r="F139" s="98">
        <v>0</v>
      </c>
      <c r="G139" s="98">
        <v>0</v>
      </c>
      <c r="H139" s="99" t="s">
        <v>727</v>
      </c>
      <c r="I139" s="100"/>
      <c r="J139" s="90" t="s">
        <v>926</v>
      </c>
      <c r="K139" s="90"/>
    </row>
    <row r="140" spans="1:11" ht="27" customHeight="1" x14ac:dyDescent="0.3">
      <c r="A140" s="90">
        <v>136</v>
      </c>
      <c r="B140" s="90" t="s">
        <v>934</v>
      </c>
      <c r="C140" s="98">
        <v>0</v>
      </c>
      <c r="D140" s="98">
        <v>0</v>
      </c>
      <c r="E140" s="98">
        <v>0</v>
      </c>
      <c r="F140" s="98">
        <v>0</v>
      </c>
      <c r="G140" s="98">
        <v>0</v>
      </c>
      <c r="H140" s="99" t="s">
        <v>727</v>
      </c>
      <c r="I140" s="100"/>
      <c r="J140" s="90" t="s">
        <v>926</v>
      </c>
      <c r="K140" s="90"/>
    </row>
    <row r="141" spans="1:11" ht="27" customHeight="1" x14ac:dyDescent="0.3">
      <c r="A141" s="90">
        <v>137</v>
      </c>
      <c r="B141" s="90" t="s">
        <v>679</v>
      </c>
      <c r="C141" s="98">
        <v>1</v>
      </c>
      <c r="D141" s="98">
        <v>0</v>
      </c>
      <c r="E141" s="98">
        <v>0</v>
      </c>
      <c r="F141" s="98">
        <v>0</v>
      </c>
      <c r="G141" s="98">
        <v>1</v>
      </c>
      <c r="H141" s="95" t="s">
        <v>752</v>
      </c>
      <c r="I141" s="100">
        <v>1800</v>
      </c>
      <c r="J141" s="90" t="s">
        <v>923</v>
      </c>
      <c r="K141" s="90" t="s">
        <v>678</v>
      </c>
    </row>
    <row r="142" spans="1:11" ht="27" customHeight="1" x14ac:dyDescent="0.3">
      <c r="A142" s="90">
        <v>138</v>
      </c>
      <c r="B142" s="90" t="s">
        <v>935</v>
      </c>
      <c r="C142" s="98">
        <v>0</v>
      </c>
      <c r="D142" s="98">
        <v>0</v>
      </c>
      <c r="E142" s="98">
        <v>0</v>
      </c>
      <c r="F142" s="98">
        <v>0</v>
      </c>
      <c r="G142" s="98">
        <v>0</v>
      </c>
      <c r="H142" s="99" t="s">
        <v>727</v>
      </c>
      <c r="I142" s="100"/>
      <c r="J142" s="90" t="s">
        <v>923</v>
      </c>
      <c r="K142" s="90"/>
    </row>
    <row r="143" spans="1:11" ht="27" customHeight="1" x14ac:dyDescent="0.3">
      <c r="A143" s="90">
        <v>139</v>
      </c>
      <c r="B143" s="90" t="s">
        <v>936</v>
      </c>
      <c r="C143" s="98">
        <v>0</v>
      </c>
      <c r="D143" s="98">
        <v>0</v>
      </c>
      <c r="E143" s="98">
        <v>0</v>
      </c>
      <c r="F143" s="98">
        <v>0</v>
      </c>
      <c r="G143" s="98">
        <v>0</v>
      </c>
      <c r="H143" s="99" t="s">
        <v>727</v>
      </c>
      <c r="I143" s="100"/>
      <c r="J143" s="90" t="s">
        <v>923</v>
      </c>
      <c r="K143" s="90"/>
    </row>
    <row r="144" spans="1:11" ht="27" customHeight="1" x14ac:dyDescent="0.3">
      <c r="A144" s="90">
        <v>140</v>
      </c>
      <c r="B144" s="90" t="s">
        <v>687</v>
      </c>
      <c r="C144" s="98">
        <v>0</v>
      </c>
      <c r="D144" s="98">
        <v>0</v>
      </c>
      <c r="E144" s="98">
        <v>0</v>
      </c>
      <c r="F144" s="98">
        <v>1</v>
      </c>
      <c r="G144" s="98">
        <v>0</v>
      </c>
      <c r="H144" s="99" t="s">
        <v>727</v>
      </c>
      <c r="I144" s="100"/>
      <c r="J144" s="90" t="s">
        <v>923</v>
      </c>
      <c r="K144" s="90" t="s">
        <v>686</v>
      </c>
    </row>
    <row r="145" spans="1:11" ht="27" customHeight="1" x14ac:dyDescent="0.3">
      <c r="A145" s="90">
        <v>141</v>
      </c>
      <c r="B145" s="90" t="s">
        <v>694</v>
      </c>
      <c r="C145" s="98">
        <v>0</v>
      </c>
      <c r="D145" s="98">
        <v>0</v>
      </c>
      <c r="E145" s="98">
        <v>0</v>
      </c>
      <c r="F145" s="98">
        <v>1</v>
      </c>
      <c r="G145" s="98">
        <v>0</v>
      </c>
      <c r="H145" s="99" t="s">
        <v>727</v>
      </c>
      <c r="I145" s="100"/>
      <c r="J145" s="90" t="s">
        <v>923</v>
      </c>
      <c r="K145" s="90" t="s">
        <v>693</v>
      </c>
    </row>
    <row r="146" spans="1:11" ht="27" customHeight="1" x14ac:dyDescent="0.3">
      <c r="A146" s="90">
        <v>142</v>
      </c>
      <c r="B146" s="90" t="s">
        <v>937</v>
      </c>
      <c r="C146" s="98">
        <v>0</v>
      </c>
      <c r="D146" s="98">
        <v>0</v>
      </c>
      <c r="E146" s="98">
        <v>0</v>
      </c>
      <c r="F146" s="98">
        <v>0</v>
      </c>
      <c r="G146" s="98">
        <v>0</v>
      </c>
      <c r="H146" s="99" t="s">
        <v>727</v>
      </c>
      <c r="I146" s="100"/>
      <c r="J146" s="90" t="s">
        <v>926</v>
      </c>
      <c r="K146" s="90"/>
    </row>
    <row r="147" spans="1:11" ht="27" customHeight="1" x14ac:dyDescent="0.3">
      <c r="A147" s="90">
        <v>143</v>
      </c>
      <c r="B147" s="90" t="s">
        <v>701</v>
      </c>
      <c r="C147" s="98">
        <v>0</v>
      </c>
      <c r="D147" s="98">
        <v>0</v>
      </c>
      <c r="E147" s="98">
        <v>0</v>
      </c>
      <c r="F147" s="98">
        <v>1</v>
      </c>
      <c r="G147" s="98">
        <v>0</v>
      </c>
      <c r="H147" s="99" t="s">
        <v>727</v>
      </c>
      <c r="I147" s="100"/>
      <c r="J147" s="90" t="s">
        <v>931</v>
      </c>
      <c r="K147" s="90" t="s">
        <v>700</v>
      </c>
    </row>
    <row r="148" spans="1:11" ht="27" customHeight="1" x14ac:dyDescent="0.3">
      <c r="A148" s="90">
        <v>144</v>
      </c>
      <c r="B148" s="90" t="s">
        <v>938</v>
      </c>
      <c r="C148" s="98">
        <v>0</v>
      </c>
      <c r="D148" s="98">
        <v>0</v>
      </c>
      <c r="E148" s="98">
        <v>0</v>
      </c>
      <c r="F148" s="98">
        <v>0</v>
      </c>
      <c r="G148" s="98">
        <v>0</v>
      </c>
      <c r="H148" s="99" t="s">
        <v>727</v>
      </c>
      <c r="I148" s="100"/>
      <c r="J148" s="90" t="s">
        <v>923</v>
      </c>
      <c r="K148" s="90"/>
    </row>
    <row r="149" spans="1:11" ht="27" customHeight="1" x14ac:dyDescent="0.3">
      <c r="A149" s="90">
        <v>145</v>
      </c>
      <c r="B149" s="90" t="s">
        <v>939</v>
      </c>
      <c r="C149" s="98">
        <v>0</v>
      </c>
      <c r="D149" s="98">
        <v>0</v>
      </c>
      <c r="E149" s="98">
        <v>0</v>
      </c>
      <c r="F149" s="98">
        <v>0</v>
      </c>
      <c r="G149" s="98">
        <v>0</v>
      </c>
      <c r="H149" s="99" t="s">
        <v>727</v>
      </c>
      <c r="I149" s="100"/>
      <c r="J149" s="90" t="s">
        <v>923</v>
      </c>
      <c r="K149" s="90"/>
    </row>
    <row r="150" spans="1:11" ht="27" customHeight="1" x14ac:dyDescent="0.3">
      <c r="A150" s="90">
        <v>146</v>
      </c>
      <c r="B150" s="90" t="s">
        <v>940</v>
      </c>
      <c r="C150" s="98">
        <v>0</v>
      </c>
      <c r="D150" s="98">
        <v>0</v>
      </c>
      <c r="E150" s="98">
        <v>0</v>
      </c>
      <c r="F150" s="98">
        <v>0</v>
      </c>
      <c r="G150" s="98">
        <v>0</v>
      </c>
      <c r="H150" s="99" t="s">
        <v>727</v>
      </c>
      <c r="I150" s="100"/>
      <c r="J150" s="90" t="s">
        <v>923</v>
      </c>
      <c r="K150" s="90"/>
    </row>
    <row r="151" spans="1:11" ht="27" customHeight="1" x14ac:dyDescent="0.3">
      <c r="A151" s="90">
        <v>147</v>
      </c>
      <c r="B151" s="90" t="s">
        <v>941</v>
      </c>
      <c r="C151" s="98">
        <v>0</v>
      </c>
      <c r="D151" s="98">
        <v>0</v>
      </c>
      <c r="E151" s="98">
        <v>0</v>
      </c>
      <c r="F151" s="98">
        <v>0</v>
      </c>
      <c r="G151" s="98">
        <v>0</v>
      </c>
      <c r="H151" s="99" t="s">
        <v>727</v>
      </c>
      <c r="I151" s="100"/>
      <c r="J151" s="90" t="s">
        <v>923</v>
      </c>
      <c r="K151" s="90"/>
    </row>
  </sheetData>
  <autoFilter ref="A4:K151" xr:uid="{00000000-0009-0000-0000-000006000000}"/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showGridLines="0" workbookViewId="0">
      <pane xSplit="1" ySplit="4" topLeftCell="B5" activePane="bottomRight" state="frozen"/>
      <selection pane="topRight"/>
      <selection pane="bottomLeft"/>
      <selection pane="bottomRight" sqref="A1:F1"/>
    </sheetView>
  </sheetViews>
  <sheetFormatPr baseColWidth="10" defaultColWidth="8.88671875" defaultRowHeight="14.4" x14ac:dyDescent="0.3"/>
  <cols>
    <col min="1" max="1" width="28" customWidth="1"/>
    <col min="2" max="2" width="47" customWidth="1"/>
    <col min="3" max="3" width="55" customWidth="1"/>
    <col min="4" max="4" width="70" customWidth="1"/>
    <col min="5" max="6" width="85" customWidth="1"/>
  </cols>
  <sheetData>
    <row r="1" spans="1:6" ht="40.049999999999997" customHeight="1" x14ac:dyDescent="0.3">
      <c r="A1" s="185" t="s">
        <v>942</v>
      </c>
      <c r="B1" s="174"/>
      <c r="C1" s="174"/>
      <c r="D1" s="174"/>
      <c r="E1" s="174"/>
      <c r="F1" s="174"/>
    </row>
    <row r="2" spans="1:6" ht="34.049999999999997" customHeight="1" x14ac:dyDescent="0.3">
      <c r="A2" s="184" t="s">
        <v>943</v>
      </c>
      <c r="B2" s="174"/>
      <c r="C2" s="174"/>
      <c r="D2" s="174"/>
      <c r="E2" s="174"/>
      <c r="F2" s="174"/>
    </row>
    <row r="4" spans="1:6" ht="31.95" customHeight="1" x14ac:dyDescent="0.3">
      <c r="A4" s="81" t="s">
        <v>944</v>
      </c>
      <c r="B4" s="81" t="s">
        <v>945</v>
      </c>
      <c r="C4" s="81" t="s">
        <v>946</v>
      </c>
      <c r="D4" s="81" t="s">
        <v>947</v>
      </c>
      <c r="E4" s="81" t="s">
        <v>948</v>
      </c>
      <c r="F4" s="81" t="s">
        <v>949</v>
      </c>
    </row>
    <row r="5" spans="1:6" ht="48" customHeight="1" x14ac:dyDescent="0.3">
      <c r="A5" s="102" t="s">
        <v>950</v>
      </c>
      <c r="B5" s="102" t="s">
        <v>951</v>
      </c>
      <c r="C5" s="102" t="s">
        <v>952</v>
      </c>
      <c r="D5" s="102" t="s">
        <v>953</v>
      </c>
      <c r="E5" s="102"/>
      <c r="F5" s="102"/>
    </row>
    <row r="6" spans="1:6" ht="48" customHeight="1" x14ac:dyDescent="0.3">
      <c r="A6" s="102" t="s">
        <v>954</v>
      </c>
      <c r="B6" s="102" t="s">
        <v>955</v>
      </c>
      <c r="C6" s="102" t="s">
        <v>956</v>
      </c>
      <c r="D6" s="102" t="s">
        <v>957</v>
      </c>
      <c r="E6" s="102"/>
      <c r="F6" s="102"/>
    </row>
    <row r="7" spans="1:6" ht="48" customHeight="1" x14ac:dyDescent="0.3">
      <c r="A7" s="102" t="s">
        <v>958</v>
      </c>
      <c r="B7" s="102" t="s">
        <v>959</v>
      </c>
      <c r="C7" s="102" t="s">
        <v>960</v>
      </c>
      <c r="D7" s="102" t="s">
        <v>961</v>
      </c>
      <c r="E7" s="102"/>
      <c r="F7" s="102"/>
    </row>
    <row r="8" spans="1:6" ht="48" customHeight="1" x14ac:dyDescent="0.3">
      <c r="A8" s="102" t="s">
        <v>962</v>
      </c>
      <c r="B8" s="102" t="s">
        <v>963</v>
      </c>
      <c r="C8" s="102" t="s">
        <v>964</v>
      </c>
      <c r="D8" s="102" t="s">
        <v>965</v>
      </c>
      <c r="E8" s="102"/>
      <c r="F8" s="102"/>
    </row>
    <row r="9" spans="1:6" ht="48" customHeight="1" x14ac:dyDescent="0.3">
      <c r="A9" s="102" t="s">
        <v>966</v>
      </c>
      <c r="B9" s="102" t="s">
        <v>967</v>
      </c>
      <c r="C9" s="102" t="s">
        <v>968</v>
      </c>
      <c r="D9" s="102" t="s">
        <v>969</v>
      </c>
      <c r="E9" s="103" t="s">
        <v>216</v>
      </c>
      <c r="F9" s="103" t="s">
        <v>221</v>
      </c>
    </row>
    <row r="10" spans="1:6" ht="48" customHeight="1" x14ac:dyDescent="0.3">
      <c r="A10" s="102" t="s">
        <v>970</v>
      </c>
      <c r="B10" s="102" t="s">
        <v>971</v>
      </c>
      <c r="C10" s="102" t="s">
        <v>972</v>
      </c>
      <c r="D10" s="102" t="s">
        <v>973</v>
      </c>
      <c r="E10" s="103" t="s">
        <v>323</v>
      </c>
      <c r="F10" s="103" t="s">
        <v>324</v>
      </c>
    </row>
    <row r="11" spans="1:6" ht="48" customHeight="1" x14ac:dyDescent="0.3">
      <c r="A11" s="102" t="s">
        <v>974</v>
      </c>
      <c r="B11" s="102" t="s">
        <v>975</v>
      </c>
      <c r="C11" s="102" t="s">
        <v>976</v>
      </c>
      <c r="D11" s="102" t="s">
        <v>977</v>
      </c>
      <c r="E11" s="103" t="s">
        <v>424</v>
      </c>
      <c r="F11" s="103" t="s">
        <v>430</v>
      </c>
    </row>
    <row r="12" spans="1:6" ht="48" customHeight="1" x14ac:dyDescent="0.3">
      <c r="A12" s="102" t="s">
        <v>404</v>
      </c>
      <c r="B12" s="102" t="s">
        <v>978</v>
      </c>
      <c r="C12" s="102" t="s">
        <v>979</v>
      </c>
      <c r="D12" s="102" t="s">
        <v>980</v>
      </c>
      <c r="E12" s="103" t="s">
        <v>410</v>
      </c>
      <c r="F12" s="103" t="s">
        <v>981</v>
      </c>
    </row>
    <row r="13" spans="1:6" ht="48" customHeight="1" x14ac:dyDescent="0.3">
      <c r="A13" s="102" t="s">
        <v>982</v>
      </c>
      <c r="B13" s="102" t="s">
        <v>983</v>
      </c>
      <c r="C13" s="102" t="s">
        <v>984</v>
      </c>
      <c r="D13" s="102" t="s">
        <v>985</v>
      </c>
      <c r="E13" s="103" t="s">
        <v>387</v>
      </c>
      <c r="F13" s="103" t="s">
        <v>386</v>
      </c>
    </row>
    <row r="14" spans="1:6" ht="48" customHeight="1" x14ac:dyDescent="0.3">
      <c r="A14" s="102" t="s">
        <v>296</v>
      </c>
      <c r="B14" s="102" t="s">
        <v>986</v>
      </c>
      <c r="C14" s="102" t="s">
        <v>987</v>
      </c>
      <c r="D14" s="102" t="s">
        <v>988</v>
      </c>
      <c r="E14" s="103" t="s">
        <v>302</v>
      </c>
      <c r="F14" s="103" t="s">
        <v>989</v>
      </c>
    </row>
    <row r="15" spans="1:6" ht="48" customHeight="1" x14ac:dyDescent="0.3">
      <c r="A15" s="102" t="s">
        <v>254</v>
      </c>
      <c r="B15" s="102" t="s">
        <v>990</v>
      </c>
      <c r="C15" s="102" t="s">
        <v>991</v>
      </c>
      <c r="D15" s="102" t="s">
        <v>992</v>
      </c>
      <c r="E15" s="103" t="s">
        <v>260</v>
      </c>
      <c r="F15" s="102"/>
    </row>
    <row r="16" spans="1:6" ht="48" customHeight="1" x14ac:dyDescent="0.3">
      <c r="A16" s="102" t="s">
        <v>993</v>
      </c>
      <c r="B16" s="102" t="s">
        <v>994</v>
      </c>
      <c r="C16" s="102" t="s">
        <v>995</v>
      </c>
      <c r="D16" s="102" t="s">
        <v>996</v>
      </c>
      <c r="E16" s="103" t="s">
        <v>401</v>
      </c>
      <c r="F16" s="103" t="s">
        <v>402</v>
      </c>
    </row>
    <row r="17" spans="1:6" ht="48" customHeight="1" x14ac:dyDescent="0.3">
      <c r="A17" s="102" t="s">
        <v>606</v>
      </c>
      <c r="B17" s="102" t="s">
        <v>997</v>
      </c>
      <c r="C17" s="102" t="s">
        <v>998</v>
      </c>
      <c r="D17" s="102" t="s">
        <v>999</v>
      </c>
      <c r="E17" s="103" t="s">
        <v>612</v>
      </c>
      <c r="F17" s="103" t="s">
        <v>611</v>
      </c>
    </row>
  </sheetData>
  <autoFilter ref="A4:F17" xr:uid="{00000000-0009-0000-0000-000007000000}"/>
  <mergeCells count="2">
    <mergeCell ref="A2:F2"/>
    <mergeCell ref="A1:F1"/>
  </mergeCells>
  <hyperlinks>
    <hyperlink ref="E9" r:id="rId1" xr:uid="{00000000-0004-0000-0700-000000000000}"/>
    <hyperlink ref="F9" r:id="rId2" xr:uid="{00000000-0004-0000-0700-000001000000}"/>
    <hyperlink ref="E10" r:id="rId3" xr:uid="{00000000-0004-0000-0700-000002000000}"/>
    <hyperlink ref="F10" r:id="rId4" xr:uid="{00000000-0004-0000-0700-000003000000}"/>
    <hyperlink ref="E11" r:id="rId5" xr:uid="{00000000-0004-0000-0700-000004000000}"/>
    <hyperlink ref="F11" r:id="rId6" xr:uid="{00000000-0004-0000-0700-000005000000}"/>
    <hyperlink ref="E12" r:id="rId7" xr:uid="{00000000-0004-0000-0700-000006000000}"/>
    <hyperlink ref="F12" r:id="rId8" xr:uid="{00000000-0004-0000-0700-000007000000}"/>
    <hyperlink ref="E13" r:id="rId9" xr:uid="{00000000-0004-0000-0700-000008000000}"/>
    <hyperlink ref="F13" r:id="rId10" xr:uid="{00000000-0004-0000-0700-000009000000}"/>
    <hyperlink ref="E14" r:id="rId11" xr:uid="{00000000-0004-0000-0700-00000A000000}"/>
    <hyperlink ref="F14" r:id="rId12" xr:uid="{00000000-0004-0000-0700-00000B000000}"/>
    <hyperlink ref="E15" r:id="rId13" xr:uid="{00000000-0004-0000-0700-00000C000000}"/>
    <hyperlink ref="E16" r:id="rId14" xr:uid="{00000000-0004-0000-0700-00000D000000}"/>
    <hyperlink ref="F16" r:id="rId15" xr:uid="{00000000-0004-0000-0700-00000E000000}"/>
    <hyperlink ref="E17" r:id="rId16" xr:uid="{00000000-0004-0000-0700-00000F000000}"/>
    <hyperlink ref="F17" r:id="rId17" xr:uid="{00000000-0004-0000-0700-000010000000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"/>
  <sheetViews>
    <sheetView showGridLines="0" workbookViewId="0">
      <pane xSplit="1" ySplit="4" topLeftCell="B5" activePane="bottomRight" state="frozen"/>
      <selection pane="topRight"/>
      <selection pane="bottomLeft"/>
      <selection pane="bottomRight" sqref="A1:F1"/>
    </sheetView>
  </sheetViews>
  <sheetFormatPr baseColWidth="10" defaultColWidth="8.88671875" defaultRowHeight="14.4" x14ac:dyDescent="0.3"/>
  <cols>
    <col min="1" max="1" width="58" customWidth="1"/>
    <col min="2" max="3" width="26" customWidth="1"/>
    <col min="4" max="4" width="25" customWidth="1"/>
    <col min="5" max="5" width="31" customWidth="1"/>
    <col min="6" max="6" width="89" customWidth="1"/>
  </cols>
  <sheetData>
    <row r="1" spans="1:6" ht="34.049999999999997" customHeight="1" x14ac:dyDescent="0.3">
      <c r="A1" s="188" t="s">
        <v>1000</v>
      </c>
      <c r="B1" s="174"/>
      <c r="C1" s="174"/>
      <c r="D1" s="174"/>
      <c r="E1" s="174"/>
      <c r="F1" s="174"/>
    </row>
    <row r="2" spans="1:6" ht="31.95" customHeight="1" x14ac:dyDescent="0.3">
      <c r="A2" s="186" t="s">
        <v>1001</v>
      </c>
      <c r="B2" s="174"/>
      <c r="C2" s="174"/>
      <c r="D2" s="174"/>
      <c r="E2" s="174"/>
      <c r="F2" s="174"/>
    </row>
    <row r="4" spans="1:6" ht="27" customHeight="1" x14ac:dyDescent="0.3">
      <c r="A4" s="46" t="s">
        <v>1002</v>
      </c>
      <c r="B4" s="46" t="s">
        <v>1003</v>
      </c>
      <c r="C4" s="46" t="s">
        <v>1004</v>
      </c>
      <c r="D4" s="46" t="s">
        <v>1005</v>
      </c>
      <c r="E4" s="46" t="s">
        <v>1006</v>
      </c>
      <c r="F4" s="46" t="s">
        <v>1007</v>
      </c>
    </row>
    <row r="5" spans="1:6" ht="39" customHeight="1" x14ac:dyDescent="0.3">
      <c r="A5" s="47" t="s">
        <v>1008</v>
      </c>
      <c r="B5" s="48">
        <f>SUMMENFORTSCHREIBUNG!E6+SUMMENFORTSCHREIBUNG!F6+SUMMENFORTSCHREIBUNG!G6</f>
        <v>8650</v>
      </c>
      <c r="C5" s="48">
        <f>SUMMENFORTSCHREIBUNG!H6</f>
        <v>0</v>
      </c>
      <c r="D5" s="49">
        <f>SUMMENFORTSCHREIBUNG!I6</f>
        <v>8650</v>
      </c>
      <c r="E5" s="47" t="s">
        <v>1009</v>
      </c>
      <c r="F5" s="47" t="s">
        <v>1010</v>
      </c>
    </row>
    <row r="6" spans="1:6" ht="39" customHeight="1" x14ac:dyDescent="0.3">
      <c r="A6" s="50" t="s">
        <v>1011</v>
      </c>
      <c r="B6" s="51">
        <f>SUMMENFORTSCHREIBUNG!E7+SUMMENFORTSCHREIBUNG!F7+SUMMENFORTSCHREIBUNG!G7</f>
        <v>3010.8</v>
      </c>
      <c r="C6" s="51">
        <f>SUMMENFORTSCHREIBUNG!H7</f>
        <v>5974</v>
      </c>
      <c r="D6" s="49">
        <f>SUMMENFORTSCHREIBUNG!I7</f>
        <v>8984.7999999999993</v>
      </c>
      <c r="E6" s="50" t="s">
        <v>1012</v>
      </c>
      <c r="F6" s="50" t="s">
        <v>1013</v>
      </c>
    </row>
    <row r="7" spans="1:6" ht="39" customHeight="1" x14ac:dyDescent="0.3">
      <c r="A7" s="47" t="s">
        <v>1014</v>
      </c>
      <c r="B7" s="48">
        <f>SUMMENFORTSCHREIBUNG!E8+SUMMENFORTSCHREIBUNG!F8+SUMMENFORTSCHREIBUNG!G8</f>
        <v>2000</v>
      </c>
      <c r="C7" s="48">
        <f>SUMMENFORTSCHREIBUNG!H8</f>
        <v>0</v>
      </c>
      <c r="D7" s="49">
        <f>SUMMENFORTSCHREIBUNG!I8</f>
        <v>2000</v>
      </c>
      <c r="E7" s="47" t="s">
        <v>1015</v>
      </c>
      <c r="F7" s="47" t="s">
        <v>1016</v>
      </c>
    </row>
    <row r="8" spans="1:6" ht="39" customHeight="1" x14ac:dyDescent="0.3">
      <c r="A8" s="50" t="s">
        <v>1017</v>
      </c>
      <c r="B8" s="51">
        <f>SUMMENFORTSCHREIBUNG!E9+SUMMENFORTSCHREIBUNG!F9+SUMMENFORTSCHREIBUNG!G9</f>
        <v>133</v>
      </c>
      <c r="C8" s="51">
        <f>SUMMENFORTSCHREIBUNG!H9</f>
        <v>0</v>
      </c>
      <c r="D8" s="49">
        <f>SUMMENFORTSCHREIBUNG!I9</f>
        <v>133</v>
      </c>
      <c r="E8" s="50" t="s">
        <v>1018</v>
      </c>
      <c r="F8" s="50" t="s">
        <v>1019</v>
      </c>
    </row>
    <row r="9" spans="1:6" ht="39" customHeight="1" x14ac:dyDescent="0.3">
      <c r="A9" s="47" t="s">
        <v>1020</v>
      </c>
      <c r="B9" s="48">
        <f>SUMMENFORTSCHREIBUNG!E10+SUMMENFORTSCHREIBUNG!F10+SUMMENFORTSCHREIBUNG!G10</f>
        <v>971</v>
      </c>
      <c r="C9" s="48">
        <f>SUMMENFORTSCHREIBUNG!H10</f>
        <v>0</v>
      </c>
      <c r="D9" s="49">
        <f>SUMMENFORTSCHREIBUNG!I10</f>
        <v>971</v>
      </c>
      <c r="E9" s="47" t="s">
        <v>1018</v>
      </c>
      <c r="F9" s="47" t="s">
        <v>1021</v>
      </c>
    </row>
    <row r="10" spans="1:6" ht="39" customHeight="1" x14ac:dyDescent="0.3">
      <c r="A10" s="50" t="s">
        <v>1022</v>
      </c>
      <c r="B10" s="51">
        <f>SUMMENFORTSCHREIBUNG!E11+SUMMENFORTSCHREIBUNG!F11+SUMMENFORTSCHREIBUNG!G11</f>
        <v>1196.0999999999999</v>
      </c>
      <c r="C10" s="51">
        <f>SUMMENFORTSCHREIBUNG!H11</f>
        <v>0</v>
      </c>
      <c r="D10" s="49">
        <f>SUMMENFORTSCHREIBUNG!I11</f>
        <v>1196.0999999999999</v>
      </c>
      <c r="E10" s="50" t="s">
        <v>1018</v>
      </c>
      <c r="F10" s="50" t="s">
        <v>1023</v>
      </c>
    </row>
    <row r="13" spans="1:6" ht="33" customHeight="1" x14ac:dyDescent="0.3">
      <c r="A13" s="187" t="s">
        <v>1024</v>
      </c>
      <c r="B13" s="174"/>
      <c r="C13" s="174"/>
      <c r="D13" s="174"/>
      <c r="E13" s="174"/>
      <c r="F13" s="174"/>
    </row>
    <row r="15" spans="1:6" ht="34.049999999999997" customHeight="1" x14ac:dyDescent="0.3">
      <c r="A15" s="190" t="s">
        <v>1025</v>
      </c>
      <c r="B15" s="174"/>
      <c r="C15" s="174"/>
      <c r="D15" s="174"/>
      <c r="E15" s="174"/>
      <c r="F15" s="174"/>
    </row>
    <row r="17" spans="1:6" ht="31.95" customHeight="1" x14ac:dyDescent="0.3">
      <c r="A17" s="189" t="s">
        <v>1026</v>
      </c>
      <c r="B17" s="174"/>
      <c r="C17" s="174"/>
      <c r="D17" s="174"/>
      <c r="E17" s="174"/>
      <c r="F17" s="174"/>
    </row>
    <row r="19" spans="1:6" x14ac:dyDescent="0.3">
      <c r="A19" t="s">
        <v>1027</v>
      </c>
    </row>
    <row r="20" spans="1:6" x14ac:dyDescent="0.3">
      <c r="A20" t="s">
        <v>1028</v>
      </c>
      <c r="B20" t="str">
        <f>HYPERLINK("#'SUMMENFORTSCHREIBUNG'!A1","Zum Tabellenblatt")</f>
        <v>Zum Tabellenblatt</v>
      </c>
    </row>
    <row r="21" spans="1:6" x14ac:dyDescent="0.3">
      <c r="A21" t="s">
        <v>1029</v>
      </c>
      <c r="B21" t="str">
        <f>HYPERLINK("#'PRUEFUNG_126_147'!A1","Zum Tabellenblatt")</f>
        <v>Zum Tabellenblatt</v>
      </c>
    </row>
    <row r="22" spans="1:6" x14ac:dyDescent="0.3">
      <c r="A22" t="s">
        <v>26</v>
      </c>
      <c r="B22" t="str">
        <f>HYPERLINK("#'DE_NACHWEISE'!A1","Zum Tabellenblatt")</f>
        <v>Zum Tabellenblatt</v>
      </c>
    </row>
    <row r="23" spans="1:6" x14ac:dyDescent="0.3">
      <c r="A23" t="s">
        <v>1030</v>
      </c>
      <c r="B23" t="str">
        <f>HYPERLINK("#'PROJEKT_VERTRAG'!A1","Zum Tabellenblatt")</f>
        <v>Zum Tabellenblatt</v>
      </c>
    </row>
    <row r="24" spans="1:6" x14ac:dyDescent="0.3">
      <c r="A24" t="s">
        <v>1031</v>
      </c>
      <c r="B24" t="str">
        <f>HYPERLINK("#'QUELLENREGISTER'!A1","Zum Tabellenblatt")</f>
        <v>Zum Tabellenblatt</v>
      </c>
    </row>
    <row r="25" spans="1:6" x14ac:dyDescent="0.3">
      <c r="A25" t="s">
        <v>1032</v>
      </c>
      <c r="B25" t="str">
        <f>HYPERLINK("#'PRUEFREGELN'!A1","Zum Tabellenblatt")</f>
        <v>Zum Tabellenblatt</v>
      </c>
    </row>
  </sheetData>
  <mergeCells count="5">
    <mergeCell ref="A2:F2"/>
    <mergeCell ref="A13:F13"/>
    <mergeCell ref="A1:F1"/>
    <mergeCell ref="A17:F17"/>
    <mergeCell ref="A15:F1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2"/>
  <sheetViews>
    <sheetView showGridLines="0" workbookViewId="0">
      <pane xSplit="2" ySplit="4" topLeftCell="C22" activePane="bottomRight" state="frozen"/>
      <selection pane="topRight"/>
      <selection pane="bottomLeft"/>
      <selection pane="bottomRight" sqref="A1:J1"/>
    </sheetView>
  </sheetViews>
  <sheetFormatPr baseColWidth="10" defaultColWidth="8.88671875" defaultRowHeight="14.4" x14ac:dyDescent="0.3"/>
  <cols>
    <col min="1" max="1" width="8" customWidth="1"/>
    <col min="2" max="2" width="28" customWidth="1"/>
    <col min="3" max="3" width="21" customWidth="1"/>
    <col min="4" max="4" width="19" customWidth="1"/>
    <col min="5" max="5" width="21" customWidth="1"/>
    <col min="6" max="6" width="68" customWidth="1"/>
    <col min="7" max="7" width="33" customWidth="1"/>
    <col min="8" max="8" width="64" customWidth="1"/>
    <col min="9" max="9" width="76" customWidth="1"/>
    <col min="10" max="10" width="72" customWidth="1"/>
  </cols>
  <sheetData>
    <row r="1" spans="1:10" ht="31.95" customHeight="1" x14ac:dyDescent="0.3">
      <c r="A1" s="191" t="s">
        <v>1033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37.950000000000003" customHeight="1" x14ac:dyDescent="0.3">
      <c r="A2" s="194" t="s">
        <v>1034</v>
      </c>
      <c r="B2" s="174"/>
      <c r="C2" s="174"/>
      <c r="D2" s="174"/>
      <c r="E2" s="174"/>
      <c r="F2" s="174"/>
      <c r="G2" s="174"/>
      <c r="H2" s="174"/>
      <c r="I2" s="174"/>
      <c r="J2" s="174"/>
    </row>
    <row r="3" spans="1:10" ht="28.05" customHeight="1" x14ac:dyDescent="0.3">
      <c r="A3" s="193" t="s">
        <v>1035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49.05" customHeight="1" x14ac:dyDescent="0.3">
      <c r="A4" s="7" t="s">
        <v>709</v>
      </c>
      <c r="B4" s="7" t="s">
        <v>179</v>
      </c>
      <c r="C4" s="7" t="s">
        <v>1036</v>
      </c>
      <c r="D4" s="7" t="s">
        <v>1037</v>
      </c>
      <c r="E4" s="7" t="s">
        <v>1038</v>
      </c>
      <c r="F4" s="7" t="s">
        <v>1039</v>
      </c>
      <c r="G4" s="7" t="s">
        <v>1040</v>
      </c>
      <c r="H4" s="7" t="s">
        <v>1041</v>
      </c>
      <c r="I4" s="7" t="s">
        <v>1042</v>
      </c>
      <c r="J4" s="7" t="s">
        <v>1043</v>
      </c>
    </row>
    <row r="5" spans="1:10" ht="57" customHeight="1" x14ac:dyDescent="0.3">
      <c r="A5" s="70">
        <v>126</v>
      </c>
      <c r="B5" s="70" t="s">
        <v>635</v>
      </c>
      <c r="C5" s="70"/>
      <c r="D5" s="71"/>
      <c r="E5" s="71"/>
      <c r="F5" s="70" t="s">
        <v>1044</v>
      </c>
      <c r="G5" s="70" t="s">
        <v>1045</v>
      </c>
      <c r="H5" s="70" t="s">
        <v>1046</v>
      </c>
      <c r="I5" s="72" t="s">
        <v>641</v>
      </c>
      <c r="J5" s="70" t="s">
        <v>1047</v>
      </c>
    </row>
    <row r="6" spans="1:10" ht="57" customHeight="1" x14ac:dyDescent="0.3">
      <c r="A6" s="73">
        <v>127</v>
      </c>
      <c r="B6" s="73" t="s">
        <v>925</v>
      </c>
      <c r="C6" s="73"/>
      <c r="D6" s="71"/>
      <c r="E6" s="71"/>
      <c r="F6" s="73" t="s">
        <v>1048</v>
      </c>
      <c r="G6" s="73" t="s">
        <v>1049</v>
      </c>
      <c r="H6" s="73" t="s">
        <v>1050</v>
      </c>
      <c r="I6" s="74" t="s">
        <v>1051</v>
      </c>
      <c r="J6" s="73" t="s">
        <v>1052</v>
      </c>
    </row>
    <row r="7" spans="1:10" ht="57" customHeight="1" x14ac:dyDescent="0.3">
      <c r="A7" s="70">
        <v>128</v>
      </c>
      <c r="B7" s="70" t="s">
        <v>650</v>
      </c>
      <c r="C7" s="70"/>
      <c r="D7" s="71"/>
      <c r="E7" s="71"/>
      <c r="F7" s="70" t="s">
        <v>1053</v>
      </c>
      <c r="G7" s="70" t="s">
        <v>1054</v>
      </c>
      <c r="H7" s="70" t="s">
        <v>1055</v>
      </c>
      <c r="I7" s="72" t="s">
        <v>662</v>
      </c>
      <c r="J7" s="70" t="s">
        <v>1056</v>
      </c>
    </row>
    <row r="8" spans="1:10" ht="57" customHeight="1" x14ac:dyDescent="0.3">
      <c r="A8" s="73">
        <v>129</v>
      </c>
      <c r="B8" s="73" t="s">
        <v>928</v>
      </c>
      <c r="C8" s="73"/>
      <c r="D8" s="71"/>
      <c r="E8" s="71"/>
      <c r="F8" s="73" t="s">
        <v>1057</v>
      </c>
      <c r="G8" s="73" t="s">
        <v>1058</v>
      </c>
      <c r="H8" s="73" t="s">
        <v>1059</v>
      </c>
      <c r="I8" s="74" t="s">
        <v>1060</v>
      </c>
      <c r="J8" s="73" t="s">
        <v>1061</v>
      </c>
    </row>
    <row r="9" spans="1:10" ht="57" customHeight="1" x14ac:dyDescent="0.3">
      <c r="A9" s="70">
        <v>130</v>
      </c>
      <c r="B9" s="70" t="s">
        <v>929</v>
      </c>
      <c r="C9" s="70"/>
      <c r="D9" s="71"/>
      <c r="E9" s="71"/>
      <c r="F9" s="70" t="s">
        <v>1062</v>
      </c>
      <c r="G9" s="70" t="s">
        <v>1063</v>
      </c>
      <c r="H9" s="70" t="s">
        <v>1064</v>
      </c>
      <c r="I9" s="72" t="s">
        <v>1065</v>
      </c>
      <c r="J9" s="70" t="s">
        <v>1066</v>
      </c>
    </row>
    <row r="10" spans="1:10" ht="57" customHeight="1" x14ac:dyDescent="0.3">
      <c r="A10" s="73">
        <v>131</v>
      </c>
      <c r="B10" s="73" t="s">
        <v>930</v>
      </c>
      <c r="C10" s="75">
        <v>349</v>
      </c>
      <c r="D10" s="71"/>
      <c r="E10" s="71"/>
      <c r="F10" s="73" t="s">
        <v>1067</v>
      </c>
      <c r="G10" s="73" t="s">
        <v>1068</v>
      </c>
      <c r="H10" s="73" t="s">
        <v>1069</v>
      </c>
      <c r="I10" s="74" t="s">
        <v>1070</v>
      </c>
      <c r="J10" s="73" t="s">
        <v>1071</v>
      </c>
    </row>
    <row r="11" spans="1:10" ht="57" customHeight="1" x14ac:dyDescent="0.3">
      <c r="A11" s="70">
        <v>132</v>
      </c>
      <c r="B11" s="70" t="s">
        <v>932</v>
      </c>
      <c r="C11" s="70"/>
      <c r="D11" s="71"/>
      <c r="E11" s="71"/>
      <c r="F11" s="70" t="s">
        <v>1072</v>
      </c>
      <c r="G11" s="70" t="s">
        <v>1073</v>
      </c>
      <c r="H11" s="70" t="s">
        <v>1074</v>
      </c>
      <c r="I11" s="72" t="s">
        <v>1075</v>
      </c>
      <c r="J11" s="70" t="s">
        <v>1076</v>
      </c>
    </row>
    <row r="12" spans="1:10" ht="57" customHeight="1" x14ac:dyDescent="0.3">
      <c r="A12" s="73">
        <v>133</v>
      </c>
      <c r="B12" s="73" t="s">
        <v>664</v>
      </c>
      <c r="C12" s="75">
        <v>4100</v>
      </c>
      <c r="D12" s="71"/>
      <c r="E12" s="71"/>
      <c r="F12" s="73" t="s">
        <v>1077</v>
      </c>
      <c r="G12" s="73" t="s">
        <v>1078</v>
      </c>
      <c r="H12" s="73" t="s">
        <v>1079</v>
      </c>
      <c r="I12" s="74" t="s">
        <v>670</v>
      </c>
      <c r="J12" s="73" t="s">
        <v>1080</v>
      </c>
    </row>
    <row r="13" spans="1:10" ht="57" customHeight="1" x14ac:dyDescent="0.3">
      <c r="A13" s="70">
        <v>134</v>
      </c>
      <c r="B13" s="70" t="s">
        <v>672</v>
      </c>
      <c r="C13" s="70"/>
      <c r="D13" s="71"/>
      <c r="E13" s="71"/>
      <c r="F13" s="70" t="s">
        <v>1081</v>
      </c>
      <c r="G13" s="70" t="s">
        <v>1082</v>
      </c>
      <c r="H13" s="70" t="s">
        <v>1083</v>
      </c>
      <c r="I13" s="72" t="s">
        <v>677</v>
      </c>
      <c r="J13" s="70" t="s">
        <v>1084</v>
      </c>
    </row>
    <row r="14" spans="1:10" ht="57" customHeight="1" x14ac:dyDescent="0.3">
      <c r="A14" s="73">
        <v>135</v>
      </c>
      <c r="B14" s="73" t="s">
        <v>933</v>
      </c>
      <c r="C14" s="73"/>
      <c r="D14" s="71"/>
      <c r="E14" s="71"/>
      <c r="F14" s="73" t="s">
        <v>1085</v>
      </c>
      <c r="G14" s="73" t="s">
        <v>1086</v>
      </c>
      <c r="H14" s="73" t="s">
        <v>1087</v>
      </c>
      <c r="I14" s="74" t="s">
        <v>1088</v>
      </c>
      <c r="J14" s="73" t="s">
        <v>1089</v>
      </c>
    </row>
    <row r="15" spans="1:10" ht="57" customHeight="1" x14ac:dyDescent="0.3">
      <c r="A15" s="70">
        <v>136</v>
      </c>
      <c r="B15" s="70" t="s">
        <v>934</v>
      </c>
      <c r="C15" s="70"/>
      <c r="D15" s="71"/>
      <c r="E15" s="71"/>
      <c r="F15" s="70" t="s">
        <v>1090</v>
      </c>
      <c r="G15" s="70" t="s">
        <v>1058</v>
      </c>
      <c r="H15" s="70" t="s">
        <v>1091</v>
      </c>
      <c r="I15" s="72" t="s">
        <v>1092</v>
      </c>
      <c r="J15" s="70" t="s">
        <v>1093</v>
      </c>
    </row>
    <row r="16" spans="1:10" ht="57" customHeight="1" x14ac:dyDescent="0.3">
      <c r="A16" s="73">
        <v>137</v>
      </c>
      <c r="B16" s="73" t="s">
        <v>679</v>
      </c>
      <c r="C16" s="73"/>
      <c r="D16" s="71"/>
      <c r="E16" s="71"/>
      <c r="F16" s="73" t="s">
        <v>1094</v>
      </c>
      <c r="G16" s="73" t="s">
        <v>1095</v>
      </c>
      <c r="H16" s="73" t="s">
        <v>1096</v>
      </c>
      <c r="I16" s="74" t="s">
        <v>685</v>
      </c>
      <c r="J16" s="73" t="s">
        <v>1097</v>
      </c>
    </row>
    <row r="17" spans="1:10" ht="57" customHeight="1" x14ac:dyDescent="0.3">
      <c r="A17" s="70">
        <v>138</v>
      </c>
      <c r="B17" s="70" t="s">
        <v>935</v>
      </c>
      <c r="C17" s="70"/>
      <c r="D17" s="71"/>
      <c r="E17" s="71"/>
      <c r="F17" s="70" t="s">
        <v>1098</v>
      </c>
      <c r="G17" s="70" t="s">
        <v>1099</v>
      </c>
      <c r="H17" s="70" t="s">
        <v>1100</v>
      </c>
      <c r="I17" s="72" t="s">
        <v>1101</v>
      </c>
      <c r="J17" s="70" t="s">
        <v>1102</v>
      </c>
    </row>
    <row r="18" spans="1:10" ht="57" customHeight="1" x14ac:dyDescent="0.3">
      <c r="A18" s="73">
        <v>139</v>
      </c>
      <c r="B18" s="73" t="s">
        <v>936</v>
      </c>
      <c r="C18" s="73"/>
      <c r="D18" s="71"/>
      <c r="E18" s="71"/>
      <c r="F18" s="73" t="s">
        <v>1103</v>
      </c>
      <c r="G18" s="73" t="s">
        <v>1104</v>
      </c>
      <c r="H18" s="73" t="s">
        <v>1105</v>
      </c>
      <c r="I18" s="74" t="s">
        <v>1106</v>
      </c>
      <c r="J18" s="73" t="s">
        <v>1107</v>
      </c>
    </row>
    <row r="19" spans="1:10" ht="57" customHeight="1" x14ac:dyDescent="0.3">
      <c r="A19" s="70">
        <v>140</v>
      </c>
      <c r="B19" s="70" t="s">
        <v>687</v>
      </c>
      <c r="C19" s="70"/>
      <c r="D19" s="71"/>
      <c r="E19" s="71"/>
      <c r="F19" s="70" t="s">
        <v>1108</v>
      </c>
      <c r="G19" s="70" t="s">
        <v>1109</v>
      </c>
      <c r="H19" s="70" t="s">
        <v>1110</v>
      </c>
      <c r="I19" s="72" t="s">
        <v>1111</v>
      </c>
      <c r="J19" s="70" t="s">
        <v>1112</v>
      </c>
    </row>
    <row r="20" spans="1:10" ht="57" customHeight="1" x14ac:dyDescent="0.3">
      <c r="A20" s="73">
        <v>141</v>
      </c>
      <c r="B20" s="73" t="s">
        <v>694</v>
      </c>
      <c r="C20" s="73"/>
      <c r="D20" s="71"/>
      <c r="E20" s="71"/>
      <c r="F20" s="73" t="s">
        <v>1113</v>
      </c>
      <c r="G20" s="73" t="s">
        <v>1114</v>
      </c>
      <c r="H20" s="73" t="s">
        <v>1115</v>
      </c>
      <c r="I20" s="74" t="s">
        <v>699</v>
      </c>
      <c r="J20" s="73" t="s">
        <v>1116</v>
      </c>
    </row>
    <row r="21" spans="1:10" ht="57" customHeight="1" x14ac:dyDescent="0.3">
      <c r="A21" s="70">
        <v>142</v>
      </c>
      <c r="B21" s="70" t="s">
        <v>937</v>
      </c>
      <c r="C21" s="70"/>
      <c r="D21" s="71"/>
      <c r="E21" s="71"/>
      <c r="F21" s="70" t="s">
        <v>1117</v>
      </c>
      <c r="G21" s="70" t="s">
        <v>1118</v>
      </c>
      <c r="H21" s="70" t="s">
        <v>1119</v>
      </c>
      <c r="I21" s="72" t="s">
        <v>1120</v>
      </c>
      <c r="J21" s="70" t="s">
        <v>1121</v>
      </c>
    </row>
    <row r="22" spans="1:10" ht="57" customHeight="1" x14ac:dyDescent="0.3">
      <c r="A22" s="73">
        <v>143</v>
      </c>
      <c r="B22" s="73" t="s">
        <v>701</v>
      </c>
      <c r="C22" s="75">
        <v>1525</v>
      </c>
      <c r="D22" s="71"/>
      <c r="E22" s="71"/>
      <c r="F22" s="73" t="s">
        <v>1122</v>
      </c>
      <c r="G22" s="73" t="s">
        <v>1123</v>
      </c>
      <c r="H22" s="73" t="s">
        <v>1124</v>
      </c>
      <c r="I22" s="74" t="s">
        <v>1125</v>
      </c>
      <c r="J22" s="73" t="s">
        <v>1126</v>
      </c>
    </row>
    <row r="23" spans="1:10" ht="57" customHeight="1" x14ac:dyDescent="0.3">
      <c r="A23" s="70">
        <v>144</v>
      </c>
      <c r="B23" s="70" t="s">
        <v>938</v>
      </c>
      <c r="C23" s="70"/>
      <c r="D23" s="71"/>
      <c r="E23" s="71"/>
      <c r="F23" s="70" t="s">
        <v>1127</v>
      </c>
      <c r="G23" s="70" t="s">
        <v>1128</v>
      </c>
      <c r="H23" s="70" t="s">
        <v>1129</v>
      </c>
      <c r="I23" s="72" t="s">
        <v>1130</v>
      </c>
      <c r="J23" s="70" t="s">
        <v>1131</v>
      </c>
    </row>
    <row r="24" spans="1:10" ht="57" customHeight="1" x14ac:dyDescent="0.3">
      <c r="A24" s="73">
        <v>145</v>
      </c>
      <c r="B24" s="73" t="s">
        <v>939</v>
      </c>
      <c r="C24" s="73"/>
      <c r="D24" s="71"/>
      <c r="E24" s="71"/>
      <c r="F24" s="73" t="s">
        <v>1132</v>
      </c>
      <c r="G24" s="73" t="s">
        <v>1133</v>
      </c>
      <c r="H24" s="73" t="s">
        <v>1134</v>
      </c>
      <c r="I24" s="74" t="s">
        <v>1135</v>
      </c>
      <c r="J24" s="73" t="s">
        <v>1136</v>
      </c>
    </row>
    <row r="25" spans="1:10" ht="57" customHeight="1" x14ac:dyDescent="0.3">
      <c r="A25" s="70">
        <v>146</v>
      </c>
      <c r="B25" s="70" t="s">
        <v>940</v>
      </c>
      <c r="C25" s="70"/>
      <c r="D25" s="71"/>
      <c r="E25" s="71"/>
      <c r="F25" s="70" t="s">
        <v>1137</v>
      </c>
      <c r="G25" s="70" t="s">
        <v>1138</v>
      </c>
      <c r="H25" s="70" t="s">
        <v>1139</v>
      </c>
      <c r="I25" s="72" t="s">
        <v>1140</v>
      </c>
      <c r="J25" s="70" t="s">
        <v>1141</v>
      </c>
    </row>
    <row r="26" spans="1:10" ht="57" customHeight="1" x14ac:dyDescent="0.3">
      <c r="A26" s="73">
        <v>147</v>
      </c>
      <c r="B26" s="73" t="s">
        <v>941</v>
      </c>
      <c r="C26" s="73"/>
      <c r="D26" s="71"/>
      <c r="E26" s="71"/>
      <c r="F26" s="73" t="s">
        <v>1142</v>
      </c>
      <c r="G26" s="73" t="s">
        <v>1143</v>
      </c>
      <c r="H26" s="73" t="s">
        <v>1144</v>
      </c>
      <c r="I26" s="74" t="s">
        <v>1145</v>
      </c>
      <c r="J26" s="73" t="s">
        <v>1146</v>
      </c>
    </row>
    <row r="28" spans="1:10" ht="28.8" x14ac:dyDescent="0.3">
      <c r="A28" s="76"/>
      <c r="B28" s="76" t="s">
        <v>1147</v>
      </c>
      <c r="C28" s="77">
        <f>SUM(C5:C26)</f>
        <v>5974</v>
      </c>
      <c r="D28" s="76"/>
      <c r="E28" s="76"/>
      <c r="F28" s="76"/>
      <c r="G28" s="76"/>
      <c r="H28" s="76"/>
      <c r="I28" s="76"/>
      <c r="J28" s="76"/>
    </row>
    <row r="29" spans="1:10" ht="28.8" x14ac:dyDescent="0.3">
      <c r="A29" s="76"/>
      <c r="B29" s="76" t="s">
        <v>1148</v>
      </c>
      <c r="C29" s="76">
        <f>COUNT(C5:C26)</f>
        <v>3</v>
      </c>
      <c r="D29" s="76"/>
      <c r="E29" s="76"/>
      <c r="F29" s="76"/>
      <c r="G29" s="76"/>
      <c r="H29" s="76"/>
      <c r="I29" s="76"/>
      <c r="J29" s="76"/>
    </row>
    <row r="30" spans="1:10" x14ac:dyDescent="0.3">
      <c r="A30" s="78"/>
      <c r="B30" s="192" t="s">
        <v>1149</v>
      </c>
      <c r="C30" s="174"/>
      <c r="D30" s="174"/>
      <c r="E30" s="174"/>
      <c r="F30" s="174"/>
      <c r="G30" s="174"/>
      <c r="H30" s="174"/>
      <c r="I30" s="174"/>
      <c r="J30" s="174"/>
    </row>
    <row r="32" spans="1:10" x14ac:dyDescent="0.3">
      <c r="A32" s="78"/>
      <c r="B32" s="192" t="s">
        <v>1150</v>
      </c>
      <c r="C32" s="174"/>
      <c r="D32" s="174"/>
      <c r="E32" s="174"/>
      <c r="F32" s="174"/>
      <c r="G32" s="174"/>
      <c r="H32" s="174"/>
      <c r="I32" s="174"/>
      <c r="J32" s="174"/>
    </row>
  </sheetData>
  <autoFilter ref="A4:J26" xr:uid="{00000000-0009-0000-0000-000009000000}"/>
  <mergeCells count="5">
    <mergeCell ref="A1:J1"/>
    <mergeCell ref="B32:J32"/>
    <mergeCell ref="A3:J3"/>
    <mergeCell ref="A2:J2"/>
    <mergeCell ref="B30:J30"/>
  </mergeCells>
  <hyperlinks>
    <hyperlink ref="I5" r:id="rId1" xr:uid="{00000000-0004-0000-0900-000000000000}"/>
    <hyperlink ref="I6" r:id="rId2" xr:uid="{00000000-0004-0000-0900-000001000000}"/>
    <hyperlink ref="I7" r:id="rId3" xr:uid="{00000000-0004-0000-0900-000002000000}"/>
    <hyperlink ref="I8" r:id="rId4" xr:uid="{00000000-0004-0000-0900-000003000000}"/>
    <hyperlink ref="I9" r:id="rId5" xr:uid="{00000000-0004-0000-0900-000004000000}"/>
    <hyperlink ref="I10" r:id="rId6" xr:uid="{00000000-0004-0000-0900-000005000000}"/>
    <hyperlink ref="I11" r:id="rId7" xr:uid="{00000000-0004-0000-0900-000006000000}"/>
    <hyperlink ref="I12" r:id="rId8" xr:uid="{00000000-0004-0000-0900-000007000000}"/>
    <hyperlink ref="I13" r:id="rId9" xr:uid="{00000000-0004-0000-0900-000008000000}"/>
    <hyperlink ref="I14" r:id="rId10" xr:uid="{00000000-0004-0000-0900-000009000000}"/>
    <hyperlink ref="I15" r:id="rId11" xr:uid="{00000000-0004-0000-0900-00000A000000}"/>
    <hyperlink ref="I16" r:id="rId12" xr:uid="{00000000-0004-0000-0900-00000B000000}"/>
    <hyperlink ref="I17" r:id="rId13" xr:uid="{00000000-0004-0000-0900-00000C000000}"/>
    <hyperlink ref="I18" r:id="rId14" xr:uid="{00000000-0004-0000-0900-00000D000000}"/>
    <hyperlink ref="I19" r:id="rId15" xr:uid="{00000000-0004-0000-0900-00000E000000}"/>
    <hyperlink ref="I20" r:id="rId16" xr:uid="{00000000-0004-0000-0900-00000F000000}"/>
    <hyperlink ref="I21" r:id="rId17" xr:uid="{00000000-0004-0000-0900-000010000000}"/>
    <hyperlink ref="I22" r:id="rId18" xr:uid="{00000000-0004-0000-0900-000011000000}"/>
    <hyperlink ref="I23" r:id="rId19" xr:uid="{00000000-0004-0000-0900-000012000000}"/>
    <hyperlink ref="I24" r:id="rId20" xr:uid="{00000000-0004-0000-0900-000013000000}"/>
    <hyperlink ref="I25" r:id="rId21" xr:uid="{00000000-0004-0000-0900-000014000000}"/>
    <hyperlink ref="I26" r:id="rId22" xr:uid="{00000000-0004-0000-0900-000015000000}"/>
  </hyperlinks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sqref="A1:L1"/>
    </sheetView>
  </sheetViews>
  <sheetFormatPr baseColWidth="10" defaultColWidth="8.88671875" defaultRowHeight="14.4" x14ac:dyDescent="0.3"/>
  <cols>
    <col min="1" max="1" width="76" customWidth="1"/>
    <col min="2" max="7" width="24" customWidth="1"/>
    <col min="8" max="8" width="23" customWidth="1"/>
    <col min="9" max="9" width="22" customWidth="1"/>
    <col min="10" max="10" width="15" customWidth="1"/>
    <col min="11" max="11" width="85" customWidth="1"/>
    <col min="12" max="12" width="80" customWidth="1"/>
  </cols>
  <sheetData>
    <row r="1" spans="1:12" ht="30" customHeight="1" x14ac:dyDescent="0.35">
      <c r="A1" s="198" t="s">
        <v>1000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ht="27" customHeight="1" x14ac:dyDescent="0.3">
      <c r="A2" s="197" t="s">
        <v>1151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spans="1:12" ht="27" customHeight="1" x14ac:dyDescent="0.3">
      <c r="A3" s="197" t="s">
        <v>1152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5" spans="1:12" ht="43.95" customHeight="1" x14ac:dyDescent="0.3">
      <c r="A5" s="41" t="s">
        <v>1153</v>
      </c>
      <c r="B5" s="41" t="s">
        <v>1154</v>
      </c>
      <c r="C5" s="41" t="s">
        <v>1155</v>
      </c>
      <c r="D5" s="41" t="s">
        <v>1156</v>
      </c>
      <c r="E5" s="41" t="s">
        <v>1157</v>
      </c>
      <c r="F5" s="41" t="s">
        <v>1158</v>
      </c>
      <c r="G5" s="41" t="s">
        <v>1159</v>
      </c>
      <c r="H5" s="52" t="s">
        <v>1160</v>
      </c>
      <c r="I5" s="53" t="s">
        <v>1161</v>
      </c>
      <c r="J5" s="41" t="s">
        <v>6</v>
      </c>
      <c r="K5" s="41" t="s">
        <v>1162</v>
      </c>
      <c r="L5" s="41" t="s">
        <v>1163</v>
      </c>
    </row>
    <row r="6" spans="1:12" ht="57" customHeight="1" x14ac:dyDescent="0.3">
      <c r="A6" s="32" t="s">
        <v>1164</v>
      </c>
      <c r="B6" s="33">
        <f>SUMIFS(DE_NACHWEISE!$F$5:$F$1000,DE_NACHWEISE!$E$5:$E$1000,"CASH_DE",DE_NACHWEISE!$A$5:$A$1000,1)</f>
        <v>1530</v>
      </c>
      <c r="C6" s="33">
        <f>SUMIFS(DE_NACHWEISE!$F$5:$F$1000,DE_NACHWEISE!$E$5:$E$1000,"CASH_DE",DE_NACHWEISE!$A$5:$A$1000,2)</f>
        <v>3345</v>
      </c>
      <c r="D6" s="33">
        <f>SUMIFS(DE_NACHWEISE!$F$5:$F$1000,DE_NACHWEISE!$E$5:$E$1000,"CASH_DE",DE_NACHWEISE!$A$5:$A$1000,3)</f>
        <v>3775</v>
      </c>
      <c r="E6" s="34">
        <f t="shared" ref="E6:E11" si="0">SUM(B6:D6)</f>
        <v>8650</v>
      </c>
      <c r="F6" s="34">
        <f>SUMIFS(DE_NACHWEISE!$F$5:$F$1000,DE_NACHWEISE!$E$5:$E$1000,"CASH_DE",DE_NACHWEISE!$A$5:$A$1000,4)</f>
        <v>0</v>
      </c>
      <c r="G6" s="42">
        <f>SUMIFS(DE_NACHWEISE!$F$5:$F$1000,DE_NACHWEISE!$E$5:$E$1000,"CASH_DE",DE_NACHWEISE!$A$5:$A$1000,5)</f>
        <v>0</v>
      </c>
      <c r="H6" s="54">
        <f>SUMIFS(DE_NACHWEISE!$F$5:$F$1000,DE_NACHWEISE!$E$5:$E$1000,"CASH_DE",DE_NACHWEISE!$A$5:$A$1000,6)</f>
        <v>0</v>
      </c>
      <c r="I6" s="55">
        <f t="shared" ref="I6:I11" si="1">SUM(E6:H6)</f>
        <v>8650</v>
      </c>
      <c r="J6" s="39" t="s">
        <v>24</v>
      </c>
      <c r="K6" s="40" t="s">
        <v>1165</v>
      </c>
      <c r="L6" s="40" t="s">
        <v>1166</v>
      </c>
    </row>
    <row r="7" spans="1:12" ht="57" customHeight="1" x14ac:dyDescent="0.3">
      <c r="A7" s="32" t="s">
        <v>1167</v>
      </c>
      <c r="B7" s="33">
        <f>SUMIFS(DE_NACHWEISE!$F$5:$F$1000,DE_NACHWEISE!$E$5:$E$1000,"BILANZ_DE",DE_NACHWEISE!$A$5:$A$1000,1)</f>
        <v>2000</v>
      </c>
      <c r="C7" s="33">
        <f>SUMIFS(DE_NACHWEISE!$F$5:$F$1000,DE_NACHWEISE!$E$5:$E$1000,"BILANZ_DE",DE_NACHWEISE!$A$5:$A$1000,2)</f>
        <v>984</v>
      </c>
      <c r="D7" s="33">
        <f>SUMIFS(DE_NACHWEISE!$F$5:$F$1000,DE_NACHWEISE!$E$5:$E$1000,"BILANZ_DE",DE_NACHWEISE!$A$5:$A$1000,3)</f>
        <v>0</v>
      </c>
      <c r="E7" s="35">
        <f t="shared" si="0"/>
        <v>2984</v>
      </c>
      <c r="F7" s="35">
        <f>SUMIFS(DE_NACHWEISE!$F$5:$F$1000,DE_NACHWEISE!$E$5:$E$1000,"BILANZ_DE",DE_NACHWEISE!$A$5:$A$1000,4)</f>
        <v>0</v>
      </c>
      <c r="G7" s="42">
        <f>SUMIFS(DE_NACHWEISE!$F$5:$F$1000,DE_NACHWEISE!$E$5:$E$1000,"BILANZ_DE",DE_NACHWEISE!$A$5:$A$1000,5)</f>
        <v>26.8</v>
      </c>
      <c r="H7" s="54">
        <f>SUMIFS(DE_NACHWEISE!$F$5:$F$1000,DE_NACHWEISE!$E$5:$E$1000,"BILANZ_DE",DE_NACHWEISE!$A$5:$A$1000,6)</f>
        <v>5974</v>
      </c>
      <c r="I7" s="55">
        <f t="shared" si="1"/>
        <v>8984.7999999999993</v>
      </c>
      <c r="J7" s="39" t="s">
        <v>24</v>
      </c>
      <c r="K7" s="40" t="s">
        <v>1168</v>
      </c>
      <c r="L7" s="40" t="s">
        <v>1169</v>
      </c>
    </row>
    <row r="8" spans="1:12" ht="57" customHeight="1" x14ac:dyDescent="0.3">
      <c r="A8" s="32" t="s">
        <v>1170</v>
      </c>
      <c r="B8" s="33">
        <f>SUMIFS(DE_NACHWEISE!$F$5:$F$1000,DE_NACHWEISE!$E$5:$E$1000,"VERTRAG_DE",DE_NACHWEISE!$A$5:$A$1000,1)</f>
        <v>2000</v>
      </c>
      <c r="C8" s="33">
        <f>SUMIFS(DE_NACHWEISE!$F$5:$F$1000,DE_NACHWEISE!$E$5:$E$1000,"VERTRAG_DE",DE_NACHWEISE!$A$5:$A$1000,2)</f>
        <v>0</v>
      </c>
      <c r="D8" s="33">
        <f>SUMIFS(DE_NACHWEISE!$F$5:$F$1000,DE_NACHWEISE!$E$5:$E$1000,"VERTRAG_DE",DE_NACHWEISE!$A$5:$A$1000,3)</f>
        <v>0</v>
      </c>
      <c r="E8" s="35">
        <f t="shared" si="0"/>
        <v>2000</v>
      </c>
      <c r="F8" s="35">
        <f>SUMIFS(DE_NACHWEISE!$F$5:$F$1000,DE_NACHWEISE!$E$5:$E$1000,"VERTRAG_DE",DE_NACHWEISE!$A$5:$A$1000,4)</f>
        <v>0</v>
      </c>
      <c r="G8" s="42">
        <f>SUMIFS(DE_NACHWEISE!$F$5:$F$1000,DE_NACHWEISE!$E$5:$E$1000,"VERTRAG_DE",DE_NACHWEISE!$A$5:$A$1000,5)</f>
        <v>0</v>
      </c>
      <c r="H8" s="54">
        <f>SUMIFS(DE_NACHWEISE!$F$5:$F$1000,DE_NACHWEISE!$E$5:$E$1000,"VERTRAG_DE",DE_NACHWEISE!$A$5:$A$1000,6)</f>
        <v>0</v>
      </c>
      <c r="I8" s="55">
        <f t="shared" si="1"/>
        <v>2000</v>
      </c>
      <c r="J8" s="39" t="s">
        <v>24</v>
      </c>
      <c r="K8" s="40" t="s">
        <v>1171</v>
      </c>
      <c r="L8" s="40" t="s">
        <v>1172</v>
      </c>
    </row>
    <row r="9" spans="1:12" ht="57" customHeight="1" x14ac:dyDescent="0.3">
      <c r="A9" s="32" t="s">
        <v>1173</v>
      </c>
      <c r="B9" s="33">
        <f>SUMIFS(DE_NACHWEISE!$F$5:$F$1000,DE_NACHWEISE!$E$5:$E$1000,"FINANZANTEIL_KEINE_SUMME",DE_NACHWEISE!$A$5:$A$1000,1)</f>
        <v>0</v>
      </c>
      <c r="C9" s="33">
        <f>SUMIFS(DE_NACHWEISE!$F$5:$F$1000,DE_NACHWEISE!$E$5:$E$1000,"FINANZANTEIL_KEINE_SUMME",DE_NACHWEISE!$A$5:$A$1000,2)</f>
        <v>0</v>
      </c>
      <c r="D9" s="33">
        <f>SUMIFS(DE_NACHWEISE!$F$5:$F$1000,DE_NACHWEISE!$E$5:$E$1000,"FINANZANTEIL_KEINE_SUMME",DE_NACHWEISE!$A$5:$A$1000,3)</f>
        <v>133</v>
      </c>
      <c r="E9" s="35">
        <f t="shared" si="0"/>
        <v>133</v>
      </c>
      <c r="F9" s="35">
        <f>SUMIFS(DE_NACHWEISE!$F$5:$F$1000,DE_NACHWEISE!$E$5:$E$1000,"FINANZANTEIL_KEINE_SUMME",DE_NACHWEISE!$A$5:$A$1000,4)</f>
        <v>0</v>
      </c>
      <c r="G9" s="42">
        <f>SUMIFS(DE_NACHWEISE!$F$5:$F$1000,DE_NACHWEISE!$E$5:$E$1000,"FINANZANTEIL_KEINE_SUMME",DE_NACHWEISE!$A$5:$A$1000,5)</f>
        <v>0</v>
      </c>
      <c r="H9" s="54">
        <f>SUMIFS(DE_NACHWEISE!$F$5:$F$1000,DE_NACHWEISE!$E$5:$E$1000,"FINANZANTEIL_KEINE_SUMME",DE_NACHWEISE!$A$5:$A$1000,6)</f>
        <v>0</v>
      </c>
      <c r="I9" s="55">
        <f t="shared" si="1"/>
        <v>133</v>
      </c>
      <c r="J9" s="39" t="s">
        <v>24</v>
      </c>
      <c r="K9" s="40" t="s">
        <v>1174</v>
      </c>
      <c r="L9" s="40" t="s">
        <v>1175</v>
      </c>
    </row>
    <row r="10" spans="1:12" ht="57" customHeight="1" x14ac:dyDescent="0.3">
      <c r="A10" s="32" t="s">
        <v>1176</v>
      </c>
      <c r="B10" s="33">
        <f>SUMIFS(DE_NACHWEISE!$F$5:$F$1000,DE_NACHWEISE!$E$5:$E$1000,"PROXY_KEINE_SUMME",DE_NACHWEISE!$A$5:$A$1000,1)</f>
        <v>0</v>
      </c>
      <c r="C10" s="33">
        <f>SUMIFS(DE_NACHWEISE!$F$5:$F$1000,DE_NACHWEISE!$E$5:$E$1000,"PROXY_KEINE_SUMME",DE_NACHWEISE!$A$5:$A$1000,2)</f>
        <v>971</v>
      </c>
      <c r="D10" s="33">
        <f>SUMIFS(DE_NACHWEISE!$F$5:$F$1000,DE_NACHWEISE!$E$5:$E$1000,"PROXY_KEINE_SUMME",DE_NACHWEISE!$A$5:$A$1000,3)</f>
        <v>0</v>
      </c>
      <c r="E10" s="35">
        <f t="shared" si="0"/>
        <v>971</v>
      </c>
      <c r="F10" s="35">
        <f>SUMIFS(DE_NACHWEISE!$F$5:$F$1000,DE_NACHWEISE!$E$5:$E$1000,"PROXY_KEINE_SUMME",DE_NACHWEISE!$A$5:$A$1000,4)</f>
        <v>0</v>
      </c>
      <c r="G10" s="42">
        <f>SUMIFS(DE_NACHWEISE!$F$5:$F$1000,DE_NACHWEISE!$E$5:$E$1000,"PROXY_KEINE_SUMME",DE_NACHWEISE!$A$5:$A$1000,5)</f>
        <v>0</v>
      </c>
      <c r="H10" s="54">
        <f>SUMIFS(DE_NACHWEISE!$F$5:$F$1000,DE_NACHWEISE!$E$5:$E$1000,"PROXY_KEINE_SUMME",DE_NACHWEISE!$A$5:$A$1000,6)</f>
        <v>0</v>
      </c>
      <c r="I10" s="55">
        <f t="shared" si="1"/>
        <v>971</v>
      </c>
      <c r="J10" s="39" t="s">
        <v>24</v>
      </c>
      <c r="K10" s="40" t="s">
        <v>1177</v>
      </c>
      <c r="L10" s="40" t="s">
        <v>1178</v>
      </c>
    </row>
    <row r="11" spans="1:12" ht="55.05" customHeight="1" x14ac:dyDescent="0.3">
      <c r="A11" s="32" t="s">
        <v>1179</v>
      </c>
      <c r="B11" s="33">
        <f>SUMIFS(DE_NACHWEISE!$F$5:$F$1000,DE_NACHWEISE!$E$5:$E$1000,"FLOTTE_DE",DE_NACHWEISE!$A$5:$A$1000,1)</f>
        <v>0</v>
      </c>
      <c r="C11" s="33">
        <f>SUMIFS(DE_NACHWEISE!$F$5:$F$1000,DE_NACHWEISE!$E$5:$E$1000,"FLOTTE_DE",DE_NACHWEISE!$A$5:$A$1000,2)</f>
        <v>0</v>
      </c>
      <c r="D11" s="33">
        <f>SUMIFS(DE_NACHWEISE!$F$5:$F$1000,DE_NACHWEISE!$E$5:$E$1000,"FLOTTE_DE",DE_NACHWEISE!$A$5:$A$1000,3)</f>
        <v>0</v>
      </c>
      <c r="E11" s="35">
        <f t="shared" si="0"/>
        <v>0</v>
      </c>
      <c r="F11" s="35">
        <f>SUMIFS(DE_NACHWEISE!$F$5:$F$1000,DE_NACHWEISE!$E$5:$E$1000,"FLOTTE_DE",DE_NACHWEISE!$A$5:$A$1000,4)</f>
        <v>0</v>
      </c>
      <c r="G11" s="42">
        <f>SUMIFS(DE_NACHWEISE!$F$5:$F$1000,DE_NACHWEISE!$E$5:$E$1000,"FLOTTE_DE",DE_NACHWEISE!$A$5:$A$1000,5)</f>
        <v>1196.0999999999999</v>
      </c>
      <c r="H11" s="54">
        <f>SUMIFS(DE_NACHWEISE!$F$5:$F$1000,DE_NACHWEISE!$E$5:$E$1000,"FLOTTE_DE",DE_NACHWEISE!$A$5:$A$1000,6)</f>
        <v>0</v>
      </c>
      <c r="I11" s="55">
        <f t="shared" si="1"/>
        <v>1196.0999999999999</v>
      </c>
      <c r="J11" s="39" t="s">
        <v>24</v>
      </c>
      <c r="K11" s="40" t="s">
        <v>1180</v>
      </c>
      <c r="L11" s="40" t="s">
        <v>1181</v>
      </c>
    </row>
    <row r="12" spans="1:12" ht="39" customHeight="1" x14ac:dyDescent="0.3">
      <c r="A12" s="199" t="s">
        <v>1182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</row>
    <row r="14" spans="1:12" ht="39" customHeight="1" x14ac:dyDescent="0.3">
      <c r="A14" s="199" t="s">
        <v>1183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</row>
    <row r="16" spans="1:12" ht="39" customHeight="1" x14ac:dyDescent="0.3">
      <c r="A16" s="196" t="s">
        <v>1184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</row>
    <row r="17" spans="1:12" ht="39" customHeight="1" x14ac:dyDescent="0.3">
      <c r="A17" s="196" t="s">
        <v>1185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</row>
    <row r="18" spans="1:12" ht="39" customHeight="1" x14ac:dyDescent="0.3">
      <c r="A18" s="196" t="s">
        <v>1186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</row>
    <row r="19" spans="1:12" ht="39" customHeight="1" x14ac:dyDescent="0.3">
      <c r="A19" s="196" t="s">
        <v>1187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</row>
    <row r="20" spans="1:12" ht="40.049999999999997" customHeight="1" x14ac:dyDescent="0.3">
      <c r="A20" s="195" t="s">
        <v>1188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</row>
    <row r="21" spans="1:12" ht="40.049999999999997" customHeight="1" x14ac:dyDescent="0.3">
      <c r="A21" s="200" t="s">
        <v>1189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</row>
  </sheetData>
  <mergeCells count="11">
    <mergeCell ref="A21:L21"/>
    <mergeCell ref="A12:L12"/>
    <mergeCell ref="A20:L20"/>
    <mergeCell ref="A16:L16"/>
    <mergeCell ref="A2:L2"/>
    <mergeCell ref="A19:L19"/>
    <mergeCell ref="A1:L1"/>
    <mergeCell ref="A14:L14"/>
    <mergeCell ref="A17:L17"/>
    <mergeCell ref="A18:L18"/>
    <mergeCell ref="A3:L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22842"/>
    <pageSetUpPr fitToPage="1"/>
  </sheetPr>
  <dimension ref="A1:G16"/>
  <sheetViews>
    <sheetView showGridLines="0" workbookViewId="0"/>
  </sheetViews>
  <sheetFormatPr baseColWidth="10" defaultColWidth="8.88671875" defaultRowHeight="14.4" x14ac:dyDescent="0.3"/>
  <cols>
    <col min="1" max="1" width="9" customWidth="1"/>
    <col min="2" max="7" width="21" customWidth="1"/>
  </cols>
  <sheetData>
    <row r="1" spans="1:7" ht="31.95" customHeight="1" x14ac:dyDescent="0.3">
      <c r="A1" s="202" t="s">
        <v>1190</v>
      </c>
      <c r="B1" s="174"/>
      <c r="C1" s="174"/>
      <c r="D1" s="174"/>
      <c r="E1" s="174"/>
      <c r="F1" s="174"/>
      <c r="G1" s="174"/>
    </row>
    <row r="2" spans="1:7" ht="42" customHeight="1" x14ac:dyDescent="0.3">
      <c r="A2" s="203" t="s">
        <v>1191</v>
      </c>
      <c r="B2" s="174"/>
      <c r="C2" s="174"/>
      <c r="D2" s="174"/>
      <c r="E2" s="174"/>
      <c r="F2" s="174"/>
      <c r="G2" s="174"/>
    </row>
    <row r="3" spans="1:7" ht="43.05" customHeight="1" x14ac:dyDescent="0.3"/>
    <row r="4" spans="1:7" ht="43.05" customHeight="1" x14ac:dyDescent="0.3">
      <c r="A4" s="19" t="s">
        <v>709</v>
      </c>
      <c r="B4" s="19" t="s">
        <v>1192</v>
      </c>
      <c r="C4" s="19"/>
      <c r="D4" s="19"/>
      <c r="E4" s="19"/>
      <c r="F4" s="19"/>
      <c r="G4" s="19"/>
    </row>
    <row r="5" spans="1:7" ht="43.95" customHeight="1" x14ac:dyDescent="0.3">
      <c r="A5" s="20">
        <v>1</v>
      </c>
      <c r="B5" s="201" t="s">
        <v>1193</v>
      </c>
      <c r="C5" s="174"/>
      <c r="D5" s="174"/>
      <c r="E5" s="174"/>
      <c r="F5" s="174"/>
      <c r="G5" s="174"/>
    </row>
    <row r="6" spans="1:7" ht="43.95" customHeight="1" x14ac:dyDescent="0.3">
      <c r="A6" s="20">
        <v>2</v>
      </c>
      <c r="B6" s="201" t="s">
        <v>1194</v>
      </c>
      <c r="C6" s="174"/>
      <c r="D6" s="174"/>
      <c r="E6" s="174"/>
      <c r="F6" s="174"/>
      <c r="G6" s="174"/>
    </row>
    <row r="7" spans="1:7" ht="43.95" customHeight="1" x14ac:dyDescent="0.3">
      <c r="A7" s="20">
        <v>3</v>
      </c>
      <c r="B7" s="201" t="s">
        <v>1195</v>
      </c>
      <c r="C7" s="174"/>
      <c r="D7" s="174"/>
      <c r="E7" s="174"/>
      <c r="F7" s="174"/>
      <c r="G7" s="174"/>
    </row>
    <row r="8" spans="1:7" ht="43.95" customHeight="1" x14ac:dyDescent="0.3">
      <c r="A8" s="20">
        <v>4</v>
      </c>
      <c r="B8" s="201" t="s">
        <v>1196</v>
      </c>
      <c r="C8" s="174"/>
      <c r="D8" s="174"/>
      <c r="E8" s="174"/>
      <c r="F8" s="174"/>
      <c r="G8" s="174"/>
    </row>
    <row r="9" spans="1:7" ht="43.95" customHeight="1" x14ac:dyDescent="0.3">
      <c r="A9" s="20">
        <v>5</v>
      </c>
      <c r="B9" s="201" t="s">
        <v>1197</v>
      </c>
      <c r="C9" s="174"/>
      <c r="D9" s="174"/>
      <c r="E9" s="174"/>
      <c r="F9" s="174"/>
      <c r="G9" s="174"/>
    </row>
    <row r="10" spans="1:7" ht="43.95" customHeight="1" x14ac:dyDescent="0.3">
      <c r="A10" s="20">
        <v>6</v>
      </c>
      <c r="B10" s="201" t="s">
        <v>1198</v>
      </c>
      <c r="C10" s="174"/>
      <c r="D10" s="174"/>
      <c r="E10" s="174"/>
      <c r="F10" s="174"/>
      <c r="G10" s="174"/>
    </row>
    <row r="11" spans="1:7" ht="43.95" customHeight="1" x14ac:dyDescent="0.3">
      <c r="A11" s="20">
        <v>7</v>
      </c>
      <c r="B11" s="201" t="s">
        <v>1199</v>
      </c>
      <c r="C11" s="174"/>
      <c r="D11" s="174"/>
      <c r="E11" s="174"/>
      <c r="F11" s="174"/>
      <c r="G11" s="174"/>
    </row>
    <row r="12" spans="1:7" ht="43.95" customHeight="1" x14ac:dyDescent="0.3">
      <c r="A12" s="20">
        <v>8</v>
      </c>
      <c r="B12" s="201" t="s">
        <v>1200</v>
      </c>
      <c r="C12" s="174"/>
      <c r="D12" s="174"/>
      <c r="E12" s="174"/>
      <c r="F12" s="174"/>
      <c r="G12" s="174"/>
    </row>
    <row r="13" spans="1:7" ht="43.95" customHeight="1" x14ac:dyDescent="0.3">
      <c r="A13" s="20">
        <v>9</v>
      </c>
      <c r="B13" s="201" t="s">
        <v>1201</v>
      </c>
      <c r="C13" s="174"/>
      <c r="D13" s="174"/>
      <c r="E13" s="174"/>
      <c r="F13" s="174"/>
      <c r="G13" s="174"/>
    </row>
    <row r="14" spans="1:7" ht="43.95" customHeight="1" x14ac:dyDescent="0.3">
      <c r="A14" s="20">
        <v>10</v>
      </c>
      <c r="B14" s="201" t="s">
        <v>1202</v>
      </c>
      <c r="C14" s="174"/>
      <c r="D14" s="174"/>
      <c r="E14" s="174"/>
      <c r="F14" s="174"/>
      <c r="G14" s="174"/>
    </row>
    <row r="15" spans="1:7" ht="43.95" customHeight="1" x14ac:dyDescent="0.3">
      <c r="A15" s="20">
        <v>11</v>
      </c>
      <c r="B15" s="201" t="s">
        <v>1203</v>
      </c>
      <c r="C15" s="174"/>
      <c r="D15" s="174"/>
      <c r="E15" s="174"/>
      <c r="F15" s="174"/>
      <c r="G15" s="174"/>
    </row>
    <row r="16" spans="1:7" ht="43.95" customHeight="1" x14ac:dyDescent="0.3">
      <c r="A16" s="20">
        <v>12</v>
      </c>
      <c r="B16" s="201" t="s">
        <v>1204</v>
      </c>
      <c r="C16" s="174"/>
      <c r="D16" s="174"/>
      <c r="E16" s="174"/>
      <c r="F16" s="174"/>
      <c r="G16" s="174"/>
    </row>
  </sheetData>
  <mergeCells count="14">
    <mergeCell ref="B16:G16"/>
    <mergeCell ref="B10:G10"/>
    <mergeCell ref="A1:G1"/>
    <mergeCell ref="B5:G5"/>
    <mergeCell ref="B14:G14"/>
    <mergeCell ref="B9:G9"/>
    <mergeCell ref="B8:G8"/>
    <mergeCell ref="A2:G2"/>
    <mergeCell ref="B12:G12"/>
    <mergeCell ref="B13:G13"/>
    <mergeCell ref="B15:G15"/>
    <mergeCell ref="B7:G7"/>
    <mergeCell ref="B11:G11"/>
    <mergeCell ref="B6:G6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B9934D"/>
    <pageSetUpPr fitToPage="1"/>
  </sheetPr>
  <dimension ref="A1:G36"/>
  <sheetViews>
    <sheetView showGridLines="0" zoomScale="85"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29" customWidth="1"/>
    <col min="2" max="2" width="22" customWidth="1"/>
    <col min="3" max="3" width="26" customWidth="1"/>
    <col min="4" max="6" width="22" customWidth="1"/>
    <col min="7" max="7" width="30" customWidth="1"/>
  </cols>
  <sheetData>
    <row r="1" spans="1:7" ht="46.05" customHeight="1" x14ac:dyDescent="0.3">
      <c r="A1" s="205" t="s">
        <v>1205</v>
      </c>
      <c r="B1" s="174"/>
      <c r="C1" s="174"/>
      <c r="D1" s="174"/>
      <c r="E1" s="174"/>
      <c r="F1" s="174"/>
      <c r="G1" s="174"/>
    </row>
    <row r="2" spans="1:7" ht="25.95" customHeight="1" x14ac:dyDescent="0.3">
      <c r="A2" s="206" t="s">
        <v>1206</v>
      </c>
      <c r="B2" s="174"/>
      <c r="C2" s="174"/>
      <c r="D2" s="174"/>
      <c r="E2" s="174"/>
      <c r="F2" s="174"/>
      <c r="G2" s="174"/>
    </row>
    <row r="4" spans="1:7" ht="36" customHeight="1" x14ac:dyDescent="0.3">
      <c r="A4" s="106" t="s">
        <v>1207</v>
      </c>
    </row>
    <row r="5" spans="1:7" ht="36" customHeight="1" x14ac:dyDescent="0.3">
      <c r="A5" s="106" t="s">
        <v>1208</v>
      </c>
    </row>
    <row r="6" spans="1:7" ht="25.05" customHeight="1" x14ac:dyDescent="0.35">
      <c r="A6" s="1" t="s">
        <v>1209</v>
      </c>
    </row>
    <row r="7" spans="1:7" ht="25.05" customHeight="1" x14ac:dyDescent="0.3">
      <c r="A7" s="2" t="s">
        <v>1210</v>
      </c>
      <c r="B7" s="3">
        <f>COUNTA(ALLE_147!B5:B151)</f>
        <v>147</v>
      </c>
    </row>
    <row r="8" spans="1:7" ht="25.05" customHeight="1" x14ac:dyDescent="0.3">
      <c r="A8" s="2" t="s">
        <v>1211</v>
      </c>
      <c r="B8" s="3">
        <f>COUNTA(PRUEFUNG_01_25!B5:B29)+COUNTA(PRUEFUNG_26_50!B5:B29)+COUNTA(PRUEFUNG_51_75!B5:B29)+COUNTA(PRUEFUNG_76_100!B5:B29)+COUNTA(PRUEFUNG_101_125!B5:B29)+COUNTA(PRUEFUNG_126_147!B5:B26)</f>
        <v>147</v>
      </c>
    </row>
    <row r="9" spans="1:7" ht="25.05" customHeight="1" x14ac:dyDescent="0.3">
      <c r="A9" s="2" t="s">
        <v>1212</v>
      </c>
      <c r="B9" s="3">
        <f>COUNT(PRUEFUNG_01_25!C5:C29)+COUNT(PRUEFUNG_26_50!C5:C29)+COUNT(PRUEFUNG_51_75!C5:C29)+COUNT(PRUEFUNG_76_100!C5:C29)+COUNT(PRUEFUNG_101_125!C5:C29)+COUNT(PRUEFUNG_126_147!C5:C26)</f>
        <v>50</v>
      </c>
    </row>
    <row r="10" spans="1:7" ht="25.05" customHeight="1" x14ac:dyDescent="0.3">
      <c r="A10" s="2" t="s">
        <v>1213</v>
      </c>
      <c r="B10" s="3">
        <f>COUNT(PRUEFUNG_01_25!D5:D29)+COUNT(PRUEFUNG_26_50!D5:D29)+COUNT(PRUEFUNG_51_75!D5:D29)+COUNT(PRUEFUNG_76_100!D5:D29)+COUNT(PRUEFUNG_101_125!D5:D29)+COUNT(PRUEFUNG_126_147!D5:D26)</f>
        <v>5</v>
      </c>
    </row>
    <row r="11" spans="1:7" ht="25.05" customHeight="1" x14ac:dyDescent="0.3">
      <c r="A11" s="2" t="s">
        <v>1214</v>
      </c>
      <c r="B11" s="3">
        <f>COUNT(PRUEFUNG_01_25!G5:G29)+COUNT(PRUEFUNG_26_50!G5:G29)+COUNT(PRUEFUNG_51_75!G5:G29)+COUNT(PRUEFUNG_76_100!G5:G29)+COUNT(PRUEFUNG_101_125!G5:G29)+COUNT(PRUEFUNG_126_147!G5:G26)</f>
        <v>29</v>
      </c>
    </row>
    <row r="12" spans="1:7" ht="25.05" customHeight="1" x14ac:dyDescent="0.3">
      <c r="A12" s="2" t="s">
        <v>1215</v>
      </c>
      <c r="B12" s="3">
        <f>COUNTIF(DE_NACHWEISE!E5:E1000,"VERTRAG_DE")</f>
        <v>1</v>
      </c>
    </row>
    <row r="13" spans="1:7" ht="69" x14ac:dyDescent="0.3">
      <c r="A13" s="2" t="s">
        <v>1216</v>
      </c>
      <c r="B13" s="3" t="s">
        <v>1217</v>
      </c>
    </row>
    <row r="14" spans="1:7" ht="41.4" x14ac:dyDescent="0.3">
      <c r="A14" s="2" t="s">
        <v>1218</v>
      </c>
      <c r="B14" s="3" t="s">
        <v>1219</v>
      </c>
    </row>
    <row r="15" spans="1:7" ht="34.950000000000003" customHeight="1" x14ac:dyDescent="0.3">
      <c r="B15" s="174"/>
      <c r="C15" s="174"/>
      <c r="D15" s="174"/>
      <c r="E15" s="174"/>
      <c r="F15" s="174"/>
      <c r="G15" s="174"/>
    </row>
    <row r="16" spans="1:7" ht="34.950000000000003" customHeight="1" x14ac:dyDescent="0.35">
      <c r="A16" s="1" t="s">
        <v>1220</v>
      </c>
      <c r="B16" s="174"/>
      <c r="C16" s="174"/>
      <c r="D16" s="174"/>
      <c r="E16" s="174"/>
      <c r="F16" s="174"/>
      <c r="G16" s="174"/>
    </row>
    <row r="17" spans="1:7" ht="34.950000000000003" customHeight="1" x14ac:dyDescent="0.3">
      <c r="A17" s="4" t="s">
        <v>1221</v>
      </c>
      <c r="B17" s="204" t="s">
        <v>1222</v>
      </c>
      <c r="C17" s="174"/>
      <c r="D17" s="174"/>
      <c r="E17" s="174"/>
      <c r="F17" s="174"/>
      <c r="G17" s="174"/>
    </row>
    <row r="18" spans="1:7" ht="34.950000000000003" customHeight="1" x14ac:dyDescent="0.3">
      <c r="A18" s="4" t="s">
        <v>1223</v>
      </c>
      <c r="B18" s="204" t="s">
        <v>1224</v>
      </c>
      <c r="C18" s="174"/>
      <c r="D18" s="174"/>
      <c r="E18" s="174"/>
      <c r="F18" s="174"/>
      <c r="G18" s="174"/>
    </row>
    <row r="19" spans="1:7" ht="34.950000000000003" customHeight="1" x14ac:dyDescent="0.3">
      <c r="A19" s="4" t="s">
        <v>1225</v>
      </c>
      <c r="B19" s="204" t="s">
        <v>1226</v>
      </c>
      <c r="C19" s="174"/>
      <c r="D19" s="174"/>
      <c r="E19" s="174"/>
      <c r="F19" s="174"/>
      <c r="G19" s="174"/>
    </row>
    <row r="20" spans="1:7" ht="34.950000000000003" customHeight="1" x14ac:dyDescent="0.3">
      <c r="A20" s="4" t="s">
        <v>1227</v>
      </c>
      <c r="B20" s="204" t="s">
        <v>1228</v>
      </c>
      <c r="C20" s="174"/>
      <c r="D20" s="174"/>
      <c r="E20" s="174"/>
      <c r="F20" s="174"/>
      <c r="G20" s="174"/>
    </row>
    <row r="21" spans="1:7" ht="34.950000000000003" customHeight="1" x14ac:dyDescent="0.3">
      <c r="A21" s="4" t="s">
        <v>1229</v>
      </c>
      <c r="B21" s="204" t="s">
        <v>1230</v>
      </c>
      <c r="C21" s="174"/>
      <c r="D21" s="174"/>
      <c r="E21" s="174"/>
      <c r="F21" s="174"/>
      <c r="G21" s="174"/>
    </row>
    <row r="22" spans="1:7" ht="34.950000000000003" customHeight="1" x14ac:dyDescent="0.3">
      <c r="A22" s="4" t="s">
        <v>1231</v>
      </c>
      <c r="B22" s="204" t="s">
        <v>1232</v>
      </c>
      <c r="C22" s="174"/>
      <c r="D22" s="174"/>
      <c r="E22" s="174"/>
      <c r="F22" s="174"/>
      <c r="G22" s="174"/>
    </row>
    <row r="23" spans="1:7" ht="34.950000000000003" customHeight="1" x14ac:dyDescent="0.3">
      <c r="A23" s="4" t="s">
        <v>1233</v>
      </c>
      <c r="B23" s="204" t="s">
        <v>1234</v>
      </c>
      <c r="C23" s="174"/>
      <c r="D23" s="174"/>
      <c r="E23" s="174"/>
      <c r="F23" s="174"/>
      <c r="G23" s="174"/>
    </row>
    <row r="24" spans="1:7" ht="34.950000000000003" customHeight="1" x14ac:dyDescent="0.3">
      <c r="A24" s="4" t="s">
        <v>1235</v>
      </c>
      <c r="B24" s="204" t="s">
        <v>1236</v>
      </c>
      <c r="C24" s="174"/>
      <c r="D24" s="174"/>
      <c r="E24" s="174"/>
      <c r="F24" s="174"/>
      <c r="G24" s="174"/>
    </row>
    <row r="25" spans="1:7" ht="34.950000000000003" customHeight="1" x14ac:dyDescent="0.3">
      <c r="A25" s="4" t="s">
        <v>1237</v>
      </c>
      <c r="B25" s="204" t="s">
        <v>1238</v>
      </c>
      <c r="C25" s="174"/>
      <c r="D25" s="174"/>
      <c r="E25" s="174"/>
      <c r="F25" s="174"/>
      <c r="G25" s="174"/>
    </row>
    <row r="26" spans="1:7" ht="34.950000000000003" customHeight="1" x14ac:dyDescent="0.3">
      <c r="A26" s="4" t="s">
        <v>1239</v>
      </c>
      <c r="B26" s="204" t="s">
        <v>1240</v>
      </c>
      <c r="C26" s="174"/>
      <c r="D26" s="174"/>
      <c r="E26" s="174"/>
      <c r="F26" s="174"/>
      <c r="G26" s="174"/>
    </row>
    <row r="27" spans="1:7" ht="96.6" x14ac:dyDescent="0.3">
      <c r="A27" s="4" t="s">
        <v>1241</v>
      </c>
      <c r="B27" s="2" t="s">
        <v>1242</v>
      </c>
    </row>
    <row r="28" spans="1:7" ht="96.6" x14ac:dyDescent="0.3">
      <c r="A28" s="4" t="s">
        <v>1243</v>
      </c>
      <c r="B28" s="2" t="s">
        <v>1244</v>
      </c>
    </row>
    <row r="30" spans="1:7" x14ac:dyDescent="0.3">
      <c r="A30" s="174"/>
      <c r="B30" s="174"/>
      <c r="C30" s="174"/>
      <c r="D30" s="174"/>
      <c r="E30" s="174"/>
      <c r="F30" s="174"/>
      <c r="G30" s="174"/>
    </row>
    <row r="31" spans="1:7" x14ac:dyDescent="0.3">
      <c r="A31" s="174"/>
      <c r="B31" s="174"/>
      <c r="C31" s="174"/>
      <c r="D31" s="174"/>
      <c r="E31" s="174"/>
      <c r="F31" s="174"/>
      <c r="G31" s="174"/>
    </row>
    <row r="32" spans="1:7" ht="165.6" x14ac:dyDescent="0.3">
      <c r="A32" s="5" t="s">
        <v>1245</v>
      </c>
    </row>
    <row r="33" spans="1:2" x14ac:dyDescent="0.3">
      <c r="B33" t="s">
        <v>1246</v>
      </c>
    </row>
    <row r="35" spans="1:2" x14ac:dyDescent="0.3">
      <c r="A35" t="s">
        <v>1247</v>
      </c>
      <c r="B35" s="6" t="s">
        <v>1246</v>
      </c>
    </row>
    <row r="36" spans="1:2" x14ac:dyDescent="0.3">
      <c r="A36" t="s">
        <v>1248</v>
      </c>
      <c r="B36" t="s">
        <v>1249</v>
      </c>
    </row>
  </sheetData>
  <mergeCells count="15">
    <mergeCell ref="A30:G31"/>
    <mergeCell ref="B22:G22"/>
    <mergeCell ref="B17:G17"/>
    <mergeCell ref="B23:G23"/>
    <mergeCell ref="A2:G2"/>
    <mergeCell ref="B26:G26"/>
    <mergeCell ref="B18:G18"/>
    <mergeCell ref="B21:G21"/>
    <mergeCell ref="B15:G15"/>
    <mergeCell ref="B25:G25"/>
    <mergeCell ref="B24:G24"/>
    <mergeCell ref="B16:G16"/>
    <mergeCell ref="B20:G20"/>
    <mergeCell ref="B19:G19"/>
    <mergeCell ref="A1:G1"/>
  </mergeCells>
  <hyperlinks>
    <hyperlink ref="B33" r:id="rId1" xr:uid="{00000000-0004-0000-0C00-000000000000}"/>
  </hyperlinks>
  <printOptions horizontalCentered="1"/>
  <pageMargins left="0.75" right="0.75" top="1" bottom="1" header="0.5" footer="0.5"/>
  <headerFooter>
    <oddHeader>&amp;CIKW | Made for Germany | 22.10.2026</oddHeader>
    <oddFooter>&amp;RSeite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B9934D"/>
    <pageSetUpPr fitToPage="1"/>
  </sheetPr>
  <dimension ref="A1:E151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40" customWidth="1"/>
    <col min="3" max="3" width="21" customWidth="1"/>
    <col min="4" max="4" width="43" customWidth="1"/>
    <col min="5" max="5" width="72" customWidth="1"/>
  </cols>
  <sheetData>
    <row r="1" spans="1:5" ht="46.05" customHeight="1" x14ac:dyDescent="0.3">
      <c r="A1" s="205" t="s">
        <v>1250</v>
      </c>
      <c r="B1" s="174"/>
      <c r="C1" s="174"/>
      <c r="D1" s="174"/>
      <c r="E1" s="174"/>
    </row>
    <row r="2" spans="1:5" ht="25.95" customHeight="1" x14ac:dyDescent="0.3">
      <c r="A2" s="206" t="s">
        <v>1251</v>
      </c>
      <c r="B2" s="174"/>
      <c r="C2" s="174"/>
      <c r="D2" s="174"/>
      <c r="E2" s="174"/>
    </row>
    <row r="4" spans="1:5" ht="40.049999999999997" customHeight="1" x14ac:dyDescent="0.3">
      <c r="A4" s="7" t="s">
        <v>709</v>
      </c>
      <c r="B4" s="7" t="s">
        <v>1252</v>
      </c>
      <c r="C4" s="7" t="s">
        <v>1253</v>
      </c>
      <c r="D4" s="7" t="s">
        <v>1254</v>
      </c>
      <c r="E4" s="7" t="s">
        <v>1255</v>
      </c>
    </row>
    <row r="5" spans="1:5" ht="43.05" customHeight="1" x14ac:dyDescent="0.3">
      <c r="A5" s="8">
        <v>1</v>
      </c>
      <c r="B5" s="9" t="s">
        <v>196</v>
      </c>
      <c r="C5" s="9" t="s">
        <v>1256</v>
      </c>
      <c r="D5" s="9" t="s">
        <v>728</v>
      </c>
      <c r="E5" s="10" t="s">
        <v>205</v>
      </c>
    </row>
    <row r="6" spans="1:5" ht="43.05" customHeight="1" x14ac:dyDescent="0.3">
      <c r="A6" s="8">
        <v>2</v>
      </c>
      <c r="B6" s="9" t="s">
        <v>732</v>
      </c>
      <c r="C6" s="9" t="s">
        <v>1256</v>
      </c>
      <c r="D6" s="9" t="s">
        <v>733</v>
      </c>
      <c r="E6" s="10" t="s">
        <v>1257</v>
      </c>
    </row>
    <row r="7" spans="1:5" ht="43.05" customHeight="1" x14ac:dyDescent="0.3">
      <c r="A7" s="8">
        <v>3</v>
      </c>
      <c r="B7" s="9" t="s">
        <v>735</v>
      </c>
      <c r="C7" s="9" t="s">
        <v>1256</v>
      </c>
      <c r="D7" s="9" t="s">
        <v>736</v>
      </c>
      <c r="E7" s="10" t="s">
        <v>1258</v>
      </c>
    </row>
    <row r="8" spans="1:5" ht="43.05" customHeight="1" x14ac:dyDescent="0.3">
      <c r="A8" s="8">
        <v>4</v>
      </c>
      <c r="B8" s="9" t="s">
        <v>738</v>
      </c>
      <c r="C8" s="9" t="s">
        <v>1256</v>
      </c>
      <c r="D8" s="9" t="s">
        <v>739</v>
      </c>
      <c r="E8" s="10" t="s">
        <v>1259</v>
      </c>
    </row>
    <row r="9" spans="1:5" ht="43.05" customHeight="1" x14ac:dyDescent="0.3">
      <c r="A9" s="8">
        <v>5</v>
      </c>
      <c r="B9" s="9" t="s">
        <v>741</v>
      </c>
      <c r="C9" s="9" t="s">
        <v>1256</v>
      </c>
      <c r="D9" s="9" t="s">
        <v>742</v>
      </c>
      <c r="E9" s="10" t="s">
        <v>1260</v>
      </c>
    </row>
    <row r="10" spans="1:5" ht="43.05" customHeight="1" x14ac:dyDescent="0.3">
      <c r="A10" s="8">
        <v>6</v>
      </c>
      <c r="B10" s="9" t="s">
        <v>744</v>
      </c>
      <c r="C10" s="9" t="s">
        <v>1256</v>
      </c>
      <c r="D10" s="9" t="s">
        <v>745</v>
      </c>
      <c r="E10" s="10" t="s">
        <v>1261</v>
      </c>
    </row>
    <row r="11" spans="1:5" ht="43.05" customHeight="1" x14ac:dyDescent="0.3">
      <c r="A11" s="8">
        <v>7</v>
      </c>
      <c r="B11" s="9" t="s">
        <v>747</v>
      </c>
      <c r="C11" s="9" t="s">
        <v>1256</v>
      </c>
      <c r="D11" s="9" t="s">
        <v>733</v>
      </c>
      <c r="E11" s="10" t="s">
        <v>1262</v>
      </c>
    </row>
    <row r="12" spans="1:5" ht="43.05" customHeight="1" x14ac:dyDescent="0.3">
      <c r="A12" s="8">
        <v>8</v>
      </c>
      <c r="B12" s="9" t="s">
        <v>208</v>
      </c>
      <c r="C12" s="9" t="s">
        <v>1256</v>
      </c>
      <c r="D12" s="9" t="s">
        <v>749</v>
      </c>
      <c r="E12" s="10" t="s">
        <v>1263</v>
      </c>
    </row>
    <row r="13" spans="1:5" ht="43.05" customHeight="1" x14ac:dyDescent="0.3">
      <c r="A13" s="8">
        <v>9</v>
      </c>
      <c r="B13" s="9" t="s">
        <v>223</v>
      </c>
      <c r="C13" s="9" t="s">
        <v>1256</v>
      </c>
      <c r="D13" s="9" t="s">
        <v>753</v>
      </c>
      <c r="E13" s="10" t="s">
        <v>1264</v>
      </c>
    </row>
    <row r="14" spans="1:5" ht="43.05" customHeight="1" x14ac:dyDescent="0.3">
      <c r="A14" s="8">
        <v>10</v>
      </c>
      <c r="B14" s="9" t="s">
        <v>755</v>
      </c>
      <c r="C14" s="9" t="s">
        <v>1256</v>
      </c>
      <c r="D14" s="9" t="s">
        <v>756</v>
      </c>
      <c r="E14" s="10" t="s">
        <v>1265</v>
      </c>
    </row>
    <row r="15" spans="1:5" ht="43.05" customHeight="1" x14ac:dyDescent="0.3">
      <c r="A15" s="8">
        <v>11</v>
      </c>
      <c r="B15" s="9" t="s">
        <v>758</v>
      </c>
      <c r="C15" s="9" t="s">
        <v>1256</v>
      </c>
      <c r="D15" s="9" t="s">
        <v>759</v>
      </c>
      <c r="E15" s="10" t="s">
        <v>1266</v>
      </c>
    </row>
    <row r="16" spans="1:5" ht="43.05" customHeight="1" x14ac:dyDescent="0.3">
      <c r="A16" s="8">
        <v>12</v>
      </c>
      <c r="B16" s="9" t="s">
        <v>761</v>
      </c>
      <c r="C16" s="9" t="s">
        <v>1256</v>
      </c>
      <c r="D16" s="9" t="s">
        <v>762</v>
      </c>
      <c r="E16" s="10" t="s">
        <v>1267</v>
      </c>
    </row>
    <row r="17" spans="1:5" ht="43.05" customHeight="1" x14ac:dyDescent="0.3">
      <c r="A17" s="8">
        <v>13</v>
      </c>
      <c r="B17" s="9" t="s">
        <v>764</v>
      </c>
      <c r="C17" s="9" t="s">
        <v>1256</v>
      </c>
      <c r="D17" s="9" t="s">
        <v>765</v>
      </c>
      <c r="E17" s="10" t="s">
        <v>1268</v>
      </c>
    </row>
    <row r="18" spans="1:5" ht="43.05" customHeight="1" x14ac:dyDescent="0.3">
      <c r="A18" s="8">
        <v>14</v>
      </c>
      <c r="B18" s="9" t="s">
        <v>767</v>
      </c>
      <c r="C18" s="9" t="s">
        <v>1256</v>
      </c>
      <c r="D18" s="9" t="s">
        <v>733</v>
      </c>
      <c r="E18" s="10" t="s">
        <v>1269</v>
      </c>
    </row>
    <row r="19" spans="1:5" ht="43.05" customHeight="1" x14ac:dyDescent="0.3">
      <c r="A19" s="8">
        <v>15</v>
      </c>
      <c r="B19" s="9" t="s">
        <v>233</v>
      </c>
      <c r="C19" s="9" t="s">
        <v>1256</v>
      </c>
      <c r="D19" s="9" t="s">
        <v>736</v>
      </c>
      <c r="E19" s="10" t="s">
        <v>1270</v>
      </c>
    </row>
    <row r="20" spans="1:5" ht="43.05" customHeight="1" x14ac:dyDescent="0.3">
      <c r="A20" s="8">
        <v>16</v>
      </c>
      <c r="B20" s="9" t="s">
        <v>239</v>
      </c>
      <c r="C20" s="9" t="s">
        <v>1256</v>
      </c>
      <c r="D20" s="9" t="s">
        <v>771</v>
      </c>
      <c r="E20" s="10" t="s">
        <v>1271</v>
      </c>
    </row>
    <row r="21" spans="1:5" ht="43.05" customHeight="1" x14ac:dyDescent="0.3">
      <c r="A21" s="8">
        <v>17</v>
      </c>
      <c r="B21" s="9" t="s">
        <v>254</v>
      </c>
      <c r="C21" s="9" t="s">
        <v>1256</v>
      </c>
      <c r="D21" s="9" t="s">
        <v>739</v>
      </c>
      <c r="E21" s="10" t="s">
        <v>1272</v>
      </c>
    </row>
    <row r="22" spans="1:5" ht="43.05" customHeight="1" x14ac:dyDescent="0.3">
      <c r="A22" s="8">
        <v>18</v>
      </c>
      <c r="B22" s="9" t="s">
        <v>775</v>
      </c>
      <c r="C22" s="9" t="s">
        <v>1256</v>
      </c>
      <c r="D22" s="9" t="s">
        <v>776</v>
      </c>
      <c r="E22" s="10" t="s">
        <v>1273</v>
      </c>
    </row>
    <row r="23" spans="1:5" ht="43.05" customHeight="1" x14ac:dyDescent="0.3">
      <c r="A23" s="8">
        <v>19</v>
      </c>
      <c r="B23" s="9" t="s">
        <v>778</v>
      </c>
      <c r="C23" s="9" t="s">
        <v>1256</v>
      </c>
      <c r="D23" s="9" t="s">
        <v>779</v>
      </c>
      <c r="E23" s="10" t="s">
        <v>1274</v>
      </c>
    </row>
    <row r="24" spans="1:5" ht="43.05" customHeight="1" x14ac:dyDescent="0.3">
      <c r="A24" s="8">
        <v>20</v>
      </c>
      <c r="B24" s="9" t="s">
        <v>781</v>
      </c>
      <c r="C24" s="9" t="s">
        <v>1256</v>
      </c>
      <c r="D24" s="9" t="s">
        <v>782</v>
      </c>
      <c r="E24" s="10" t="s">
        <v>1275</v>
      </c>
    </row>
    <row r="25" spans="1:5" ht="43.05" customHeight="1" x14ac:dyDescent="0.3">
      <c r="A25" s="8">
        <v>21</v>
      </c>
      <c r="B25" s="9" t="s">
        <v>262</v>
      </c>
      <c r="C25" s="9" t="s">
        <v>1256</v>
      </c>
      <c r="D25" s="9" t="s">
        <v>736</v>
      </c>
      <c r="E25" s="10" t="s">
        <v>1276</v>
      </c>
    </row>
    <row r="26" spans="1:5" ht="43.05" customHeight="1" x14ac:dyDescent="0.3">
      <c r="A26" s="8">
        <v>22</v>
      </c>
      <c r="B26" s="9" t="s">
        <v>785</v>
      </c>
      <c r="C26" s="9" t="s">
        <v>1256</v>
      </c>
      <c r="D26" s="9" t="s">
        <v>786</v>
      </c>
      <c r="E26" s="10" t="s">
        <v>1277</v>
      </c>
    </row>
    <row r="27" spans="1:5" ht="43.05" customHeight="1" x14ac:dyDescent="0.3">
      <c r="A27" s="8">
        <v>23</v>
      </c>
      <c r="B27" s="9" t="s">
        <v>788</v>
      </c>
      <c r="C27" s="9" t="s">
        <v>1256</v>
      </c>
      <c r="D27" s="9" t="s">
        <v>789</v>
      </c>
      <c r="E27" s="10" t="s">
        <v>1278</v>
      </c>
    </row>
    <row r="28" spans="1:5" ht="43.05" customHeight="1" x14ac:dyDescent="0.3">
      <c r="A28" s="8">
        <v>24</v>
      </c>
      <c r="B28" s="9" t="s">
        <v>791</v>
      </c>
      <c r="C28" s="9" t="s">
        <v>1256</v>
      </c>
      <c r="D28" s="9" t="s">
        <v>792</v>
      </c>
      <c r="E28" s="10" t="s">
        <v>1279</v>
      </c>
    </row>
    <row r="29" spans="1:5" ht="43.05" customHeight="1" x14ac:dyDescent="0.3">
      <c r="A29" s="8">
        <v>25</v>
      </c>
      <c r="B29" s="9" t="s">
        <v>794</v>
      </c>
      <c r="C29" s="9" t="s">
        <v>1256</v>
      </c>
      <c r="D29" s="9" t="s">
        <v>795</v>
      </c>
      <c r="E29" s="10" t="s">
        <v>1280</v>
      </c>
    </row>
    <row r="30" spans="1:5" ht="43.05" customHeight="1" x14ac:dyDescent="0.3">
      <c r="A30" s="11">
        <v>26</v>
      </c>
      <c r="B30" s="12" t="s">
        <v>797</v>
      </c>
      <c r="C30" s="12" t="s">
        <v>1281</v>
      </c>
      <c r="D30" s="12" t="s">
        <v>798</v>
      </c>
      <c r="E30" t="s">
        <v>1282</v>
      </c>
    </row>
    <row r="31" spans="1:5" ht="43.05" customHeight="1" x14ac:dyDescent="0.3">
      <c r="A31" s="11">
        <v>27</v>
      </c>
      <c r="B31" s="12" t="s">
        <v>799</v>
      </c>
      <c r="C31" s="12" t="s">
        <v>1281</v>
      </c>
      <c r="D31" s="12" t="s">
        <v>800</v>
      </c>
      <c r="E31" t="s">
        <v>1283</v>
      </c>
    </row>
    <row r="32" spans="1:5" ht="43.05" customHeight="1" x14ac:dyDescent="0.3">
      <c r="A32" s="11">
        <v>28</v>
      </c>
      <c r="B32" s="12" t="s">
        <v>801</v>
      </c>
      <c r="C32" s="12" t="s">
        <v>1281</v>
      </c>
      <c r="D32" s="12" t="s">
        <v>802</v>
      </c>
      <c r="E32" t="s">
        <v>1284</v>
      </c>
    </row>
    <row r="33" spans="1:5" ht="43.05" customHeight="1" x14ac:dyDescent="0.3">
      <c r="A33" s="11">
        <v>29</v>
      </c>
      <c r="B33" s="12" t="s">
        <v>803</v>
      </c>
      <c r="C33" s="12" t="s">
        <v>1281</v>
      </c>
      <c r="D33" s="12" t="s">
        <v>804</v>
      </c>
      <c r="E33" t="s">
        <v>1285</v>
      </c>
    </row>
    <row r="34" spans="1:5" ht="43.05" customHeight="1" x14ac:dyDescent="0.3">
      <c r="A34" s="11">
        <v>30</v>
      </c>
      <c r="B34" s="12" t="s">
        <v>267</v>
      </c>
      <c r="C34" s="12" t="s">
        <v>1281</v>
      </c>
      <c r="D34" s="12" t="s">
        <v>805</v>
      </c>
      <c r="E34" t="s">
        <v>277</v>
      </c>
    </row>
    <row r="35" spans="1:5" ht="43.05" customHeight="1" x14ac:dyDescent="0.3">
      <c r="A35" s="11">
        <v>31</v>
      </c>
      <c r="B35" s="12" t="s">
        <v>807</v>
      </c>
      <c r="C35" s="12" t="s">
        <v>1281</v>
      </c>
      <c r="D35" s="12" t="s">
        <v>808</v>
      </c>
      <c r="E35" t="s">
        <v>1286</v>
      </c>
    </row>
    <row r="36" spans="1:5" ht="43.05" customHeight="1" x14ac:dyDescent="0.3">
      <c r="A36" s="11">
        <v>32</v>
      </c>
      <c r="B36" s="12" t="s">
        <v>809</v>
      </c>
      <c r="C36" s="12" t="s">
        <v>1281</v>
      </c>
      <c r="D36" s="12" t="s">
        <v>810</v>
      </c>
      <c r="E36" t="s">
        <v>1287</v>
      </c>
    </row>
    <row r="37" spans="1:5" ht="43.05" customHeight="1" x14ac:dyDescent="0.3">
      <c r="A37" s="11">
        <v>33</v>
      </c>
      <c r="B37" s="12" t="s">
        <v>279</v>
      </c>
      <c r="C37" s="12" t="s">
        <v>1281</v>
      </c>
      <c r="D37" s="12" t="s">
        <v>811</v>
      </c>
      <c r="E37" t="s">
        <v>284</v>
      </c>
    </row>
    <row r="38" spans="1:5" ht="43.05" customHeight="1" x14ac:dyDescent="0.3">
      <c r="A38" s="11">
        <v>34</v>
      </c>
      <c r="B38" s="12" t="s">
        <v>286</v>
      </c>
      <c r="C38" s="12" t="s">
        <v>1281</v>
      </c>
      <c r="D38" s="12" t="s">
        <v>813</v>
      </c>
      <c r="E38" t="s">
        <v>1288</v>
      </c>
    </row>
    <row r="39" spans="1:5" ht="43.05" customHeight="1" x14ac:dyDescent="0.3">
      <c r="A39" s="11">
        <v>35</v>
      </c>
      <c r="B39" s="12" t="s">
        <v>814</v>
      </c>
      <c r="C39" s="12" t="s">
        <v>1281</v>
      </c>
      <c r="D39" s="12" t="s">
        <v>815</v>
      </c>
      <c r="E39" t="s">
        <v>1289</v>
      </c>
    </row>
    <row r="40" spans="1:5" ht="43.05" customHeight="1" x14ac:dyDescent="0.3">
      <c r="A40" s="11">
        <v>36</v>
      </c>
      <c r="B40" s="12" t="s">
        <v>816</v>
      </c>
      <c r="C40" s="12" t="s">
        <v>1281</v>
      </c>
      <c r="D40" s="12" t="s">
        <v>817</v>
      </c>
      <c r="E40" t="s">
        <v>1290</v>
      </c>
    </row>
    <row r="41" spans="1:5" ht="43.05" customHeight="1" x14ac:dyDescent="0.3">
      <c r="A41" s="11">
        <v>37</v>
      </c>
      <c r="B41" s="12" t="s">
        <v>296</v>
      </c>
      <c r="C41" s="12" t="s">
        <v>1281</v>
      </c>
      <c r="D41" s="12" t="s">
        <v>818</v>
      </c>
      <c r="E41" t="s">
        <v>1291</v>
      </c>
    </row>
    <row r="42" spans="1:5" ht="43.05" customHeight="1" x14ac:dyDescent="0.3">
      <c r="A42" s="11">
        <v>38</v>
      </c>
      <c r="B42" s="12" t="s">
        <v>304</v>
      </c>
      <c r="C42" s="12" t="s">
        <v>1281</v>
      </c>
      <c r="D42" s="12" t="s">
        <v>819</v>
      </c>
      <c r="E42" t="s">
        <v>1292</v>
      </c>
    </row>
    <row r="43" spans="1:5" ht="43.05" customHeight="1" x14ac:dyDescent="0.3">
      <c r="A43" s="11">
        <v>39</v>
      </c>
      <c r="B43" s="12" t="s">
        <v>820</v>
      </c>
      <c r="C43" s="12" t="s">
        <v>1281</v>
      </c>
      <c r="D43" s="12" t="s">
        <v>821</v>
      </c>
      <c r="E43" t="s">
        <v>1293</v>
      </c>
    </row>
    <row r="44" spans="1:5" ht="43.05" customHeight="1" x14ac:dyDescent="0.3">
      <c r="A44" s="11">
        <v>40</v>
      </c>
      <c r="B44" s="12" t="s">
        <v>310</v>
      </c>
      <c r="C44" s="12" t="s">
        <v>1281</v>
      </c>
      <c r="D44" s="12" t="s">
        <v>822</v>
      </c>
      <c r="E44" t="s">
        <v>313</v>
      </c>
    </row>
    <row r="45" spans="1:5" ht="43.05" customHeight="1" x14ac:dyDescent="0.3">
      <c r="A45" s="11">
        <v>41</v>
      </c>
      <c r="B45" s="12" t="s">
        <v>823</v>
      </c>
      <c r="C45" s="12" t="s">
        <v>1281</v>
      </c>
      <c r="D45" s="12" t="s">
        <v>824</v>
      </c>
      <c r="E45" t="s">
        <v>1294</v>
      </c>
    </row>
    <row r="46" spans="1:5" ht="43.05" customHeight="1" x14ac:dyDescent="0.3">
      <c r="A46" s="11">
        <v>42</v>
      </c>
      <c r="B46" s="12" t="s">
        <v>825</v>
      </c>
      <c r="C46" s="12" t="s">
        <v>1281</v>
      </c>
      <c r="D46" s="12" t="s">
        <v>826</v>
      </c>
      <c r="E46" t="s">
        <v>1295</v>
      </c>
    </row>
    <row r="47" spans="1:5" ht="43.05" customHeight="1" x14ac:dyDescent="0.3">
      <c r="A47" s="11">
        <v>43</v>
      </c>
      <c r="B47" s="12" t="s">
        <v>827</v>
      </c>
      <c r="C47" s="12" t="s">
        <v>1281</v>
      </c>
      <c r="D47" s="12" t="s">
        <v>828</v>
      </c>
      <c r="E47" t="s">
        <v>1296</v>
      </c>
    </row>
    <row r="48" spans="1:5" ht="43.05" customHeight="1" x14ac:dyDescent="0.3">
      <c r="A48" s="11">
        <v>44</v>
      </c>
      <c r="B48" s="12" t="s">
        <v>829</v>
      </c>
      <c r="C48" s="12" t="s">
        <v>1281</v>
      </c>
      <c r="D48" s="12" t="s">
        <v>830</v>
      </c>
      <c r="E48" t="s">
        <v>1297</v>
      </c>
    </row>
    <row r="49" spans="1:5" ht="43.05" customHeight="1" x14ac:dyDescent="0.3">
      <c r="A49" s="11">
        <v>45</v>
      </c>
      <c r="B49" s="12" t="s">
        <v>315</v>
      </c>
      <c r="C49" s="12" t="s">
        <v>1281</v>
      </c>
      <c r="D49" s="12" t="s">
        <v>831</v>
      </c>
      <c r="E49" t="s">
        <v>1298</v>
      </c>
    </row>
    <row r="50" spans="1:5" ht="43.05" customHeight="1" x14ac:dyDescent="0.3">
      <c r="A50" s="11">
        <v>46</v>
      </c>
      <c r="B50" s="12" t="s">
        <v>832</v>
      </c>
      <c r="C50" s="12" t="s">
        <v>1281</v>
      </c>
      <c r="D50" s="12" t="s">
        <v>833</v>
      </c>
      <c r="E50" t="s">
        <v>1299</v>
      </c>
    </row>
    <row r="51" spans="1:5" ht="43.05" customHeight="1" x14ac:dyDescent="0.3">
      <c r="A51" s="11">
        <v>47</v>
      </c>
      <c r="B51" s="12" t="s">
        <v>834</v>
      </c>
      <c r="C51" s="12" t="s">
        <v>1281</v>
      </c>
      <c r="D51" s="12" t="s">
        <v>835</v>
      </c>
      <c r="E51" t="s">
        <v>1300</v>
      </c>
    </row>
    <row r="52" spans="1:5" ht="43.05" customHeight="1" x14ac:dyDescent="0.3">
      <c r="A52" s="11">
        <v>48</v>
      </c>
      <c r="B52" s="12" t="s">
        <v>326</v>
      </c>
      <c r="C52" s="12" t="s">
        <v>1281</v>
      </c>
      <c r="D52" s="12" t="s">
        <v>836</v>
      </c>
      <c r="E52" t="s">
        <v>1301</v>
      </c>
    </row>
    <row r="53" spans="1:5" ht="43.05" customHeight="1" x14ac:dyDescent="0.3">
      <c r="A53" s="11">
        <v>49</v>
      </c>
      <c r="B53" s="12" t="s">
        <v>837</v>
      </c>
      <c r="C53" s="12" t="s">
        <v>1281</v>
      </c>
      <c r="D53" s="12" t="s">
        <v>838</v>
      </c>
      <c r="E53" t="s">
        <v>1302</v>
      </c>
    </row>
    <row r="54" spans="1:5" ht="43.05" customHeight="1" x14ac:dyDescent="0.3">
      <c r="A54" s="11">
        <v>50</v>
      </c>
      <c r="B54" s="12" t="s">
        <v>839</v>
      </c>
      <c r="C54" s="12" t="s">
        <v>1281</v>
      </c>
      <c r="D54" s="12" t="s">
        <v>840</v>
      </c>
      <c r="E54" t="s">
        <v>1303</v>
      </c>
    </row>
    <row r="55" spans="1:5" ht="43.05" customHeight="1" x14ac:dyDescent="0.3">
      <c r="A55" s="11">
        <v>51</v>
      </c>
      <c r="B55" s="12" t="s">
        <v>841</v>
      </c>
      <c r="C55" s="12" t="s">
        <v>1304</v>
      </c>
      <c r="D55" s="12" t="s">
        <v>842</v>
      </c>
      <c r="E55" t="s">
        <v>1305</v>
      </c>
    </row>
    <row r="56" spans="1:5" ht="43.05" customHeight="1" x14ac:dyDescent="0.3">
      <c r="A56" s="11">
        <v>52</v>
      </c>
      <c r="B56" s="12" t="s">
        <v>334</v>
      </c>
      <c r="C56" s="12" t="s">
        <v>1304</v>
      </c>
      <c r="D56" s="12" t="s">
        <v>842</v>
      </c>
      <c r="E56" t="s">
        <v>340</v>
      </c>
    </row>
    <row r="57" spans="1:5" ht="43.05" customHeight="1" x14ac:dyDescent="0.3">
      <c r="A57" s="11">
        <v>53</v>
      </c>
      <c r="B57" s="12" t="s">
        <v>844</v>
      </c>
      <c r="C57" s="12" t="s">
        <v>1304</v>
      </c>
      <c r="D57" s="12" t="s">
        <v>842</v>
      </c>
      <c r="E57" t="s">
        <v>1306</v>
      </c>
    </row>
    <row r="58" spans="1:5" ht="43.05" customHeight="1" x14ac:dyDescent="0.3">
      <c r="A58" s="11">
        <v>54</v>
      </c>
      <c r="B58" s="12" t="s">
        <v>351</v>
      </c>
      <c r="C58" s="12" t="s">
        <v>1304</v>
      </c>
      <c r="D58" s="12" t="s">
        <v>842</v>
      </c>
      <c r="E58" t="s">
        <v>356</v>
      </c>
    </row>
    <row r="59" spans="1:5" ht="43.05" customHeight="1" x14ac:dyDescent="0.3">
      <c r="A59" s="11">
        <v>55</v>
      </c>
      <c r="B59" s="12" t="s">
        <v>358</v>
      </c>
      <c r="C59" s="12" t="s">
        <v>1304</v>
      </c>
      <c r="D59" s="12" t="s">
        <v>842</v>
      </c>
      <c r="E59" t="s">
        <v>364</v>
      </c>
    </row>
    <row r="60" spans="1:5" ht="43.05" customHeight="1" x14ac:dyDescent="0.3">
      <c r="A60" s="11">
        <v>56</v>
      </c>
      <c r="B60" s="12" t="s">
        <v>846</v>
      </c>
      <c r="C60" s="12" t="s">
        <v>1304</v>
      </c>
      <c r="D60" s="12" t="s">
        <v>842</v>
      </c>
      <c r="E60" t="s">
        <v>1307</v>
      </c>
    </row>
    <row r="61" spans="1:5" ht="43.05" customHeight="1" x14ac:dyDescent="0.3">
      <c r="A61" s="11">
        <v>57</v>
      </c>
      <c r="B61" s="12" t="s">
        <v>847</v>
      </c>
      <c r="C61" s="12" t="s">
        <v>1304</v>
      </c>
      <c r="D61" s="12" t="s">
        <v>842</v>
      </c>
      <c r="E61" t="s">
        <v>1308</v>
      </c>
    </row>
    <row r="62" spans="1:5" ht="43.05" customHeight="1" x14ac:dyDescent="0.3">
      <c r="A62" s="11">
        <v>58</v>
      </c>
      <c r="B62" s="12" t="s">
        <v>373</v>
      </c>
      <c r="C62" s="12" t="s">
        <v>1304</v>
      </c>
      <c r="D62" s="12" t="s">
        <v>842</v>
      </c>
      <c r="E62" t="s">
        <v>1309</v>
      </c>
    </row>
    <row r="63" spans="1:5" ht="43.05" customHeight="1" x14ac:dyDescent="0.3">
      <c r="A63" s="11">
        <v>59</v>
      </c>
      <c r="B63" s="12" t="s">
        <v>380</v>
      </c>
      <c r="C63" s="12" t="s">
        <v>1304</v>
      </c>
      <c r="D63" s="12" t="s">
        <v>842</v>
      </c>
      <c r="E63" t="s">
        <v>1310</v>
      </c>
    </row>
    <row r="64" spans="1:5" ht="43.05" customHeight="1" x14ac:dyDescent="0.3">
      <c r="A64" s="11">
        <v>60</v>
      </c>
      <c r="B64" s="12" t="s">
        <v>848</v>
      </c>
      <c r="C64" s="12" t="s">
        <v>1304</v>
      </c>
      <c r="D64" s="12" t="s">
        <v>842</v>
      </c>
      <c r="E64" t="s">
        <v>1311</v>
      </c>
    </row>
    <row r="65" spans="1:5" ht="43.05" customHeight="1" x14ac:dyDescent="0.3">
      <c r="A65" s="11">
        <v>61</v>
      </c>
      <c r="B65" s="12" t="s">
        <v>849</v>
      </c>
      <c r="C65" s="12" t="s">
        <v>1304</v>
      </c>
      <c r="D65" s="12" t="s">
        <v>842</v>
      </c>
      <c r="E65" t="s">
        <v>1312</v>
      </c>
    </row>
    <row r="66" spans="1:5" ht="43.05" customHeight="1" x14ac:dyDescent="0.3">
      <c r="A66" s="11">
        <v>62</v>
      </c>
      <c r="B66" s="12" t="s">
        <v>389</v>
      </c>
      <c r="C66" s="12" t="s">
        <v>1304</v>
      </c>
      <c r="D66" s="12" t="s">
        <v>842</v>
      </c>
      <c r="E66" t="s">
        <v>1313</v>
      </c>
    </row>
    <row r="67" spans="1:5" ht="43.05" customHeight="1" x14ac:dyDescent="0.3">
      <c r="A67" s="11">
        <v>63</v>
      </c>
      <c r="B67" s="12" t="s">
        <v>852</v>
      </c>
      <c r="C67" s="12" t="s">
        <v>1304</v>
      </c>
      <c r="D67" s="12" t="s">
        <v>842</v>
      </c>
      <c r="E67" t="s">
        <v>1314</v>
      </c>
    </row>
    <row r="68" spans="1:5" ht="43.05" customHeight="1" x14ac:dyDescent="0.3">
      <c r="A68" s="11">
        <v>64</v>
      </c>
      <c r="B68" s="12" t="s">
        <v>853</v>
      </c>
      <c r="C68" s="12" t="s">
        <v>1304</v>
      </c>
      <c r="D68" s="12" t="s">
        <v>842</v>
      </c>
      <c r="E68" t="s">
        <v>1315</v>
      </c>
    </row>
    <row r="69" spans="1:5" ht="43.05" customHeight="1" x14ac:dyDescent="0.3">
      <c r="A69" s="11">
        <v>65</v>
      </c>
      <c r="B69" s="12" t="s">
        <v>854</v>
      </c>
      <c r="C69" s="12" t="s">
        <v>1304</v>
      </c>
      <c r="D69" s="12" t="s">
        <v>842</v>
      </c>
      <c r="E69" t="s">
        <v>1316</v>
      </c>
    </row>
    <row r="70" spans="1:5" ht="43.05" customHeight="1" x14ac:dyDescent="0.3">
      <c r="A70" s="11">
        <v>66</v>
      </c>
      <c r="B70" s="12" t="s">
        <v>855</v>
      </c>
      <c r="C70" s="12" t="s">
        <v>1304</v>
      </c>
      <c r="D70" s="12" t="s">
        <v>842</v>
      </c>
      <c r="E70" t="s">
        <v>1317</v>
      </c>
    </row>
    <row r="71" spans="1:5" ht="43.05" customHeight="1" x14ac:dyDescent="0.3">
      <c r="A71" s="11">
        <v>67</v>
      </c>
      <c r="B71" s="12" t="s">
        <v>856</v>
      </c>
      <c r="C71" s="12" t="s">
        <v>1304</v>
      </c>
      <c r="D71" s="12" t="s">
        <v>842</v>
      </c>
      <c r="E71" t="s">
        <v>1318</v>
      </c>
    </row>
    <row r="72" spans="1:5" ht="43.05" customHeight="1" x14ac:dyDescent="0.3">
      <c r="A72" s="11">
        <v>68</v>
      </c>
      <c r="B72" s="12" t="s">
        <v>857</v>
      </c>
      <c r="C72" s="12" t="s">
        <v>1304</v>
      </c>
      <c r="D72" s="12" t="s">
        <v>842</v>
      </c>
      <c r="E72" t="s">
        <v>1319</v>
      </c>
    </row>
    <row r="73" spans="1:5" ht="43.05" customHeight="1" x14ac:dyDescent="0.3">
      <c r="A73" s="11">
        <v>69</v>
      </c>
      <c r="B73" s="12" t="s">
        <v>858</v>
      </c>
      <c r="C73" s="12" t="s">
        <v>1304</v>
      </c>
      <c r="D73" s="12" t="s">
        <v>842</v>
      </c>
      <c r="E73" t="s">
        <v>1320</v>
      </c>
    </row>
    <row r="74" spans="1:5" ht="43.05" customHeight="1" x14ac:dyDescent="0.3">
      <c r="A74" s="11">
        <v>70</v>
      </c>
      <c r="B74" s="12" t="s">
        <v>859</v>
      </c>
      <c r="C74" s="12" t="s">
        <v>1304</v>
      </c>
      <c r="D74" s="12" t="s">
        <v>842</v>
      </c>
      <c r="E74" t="s">
        <v>1321</v>
      </c>
    </row>
    <row r="75" spans="1:5" ht="43.05" customHeight="1" x14ac:dyDescent="0.3">
      <c r="A75" s="11">
        <v>71</v>
      </c>
      <c r="B75" s="12" t="s">
        <v>404</v>
      </c>
      <c r="C75" s="12" t="s">
        <v>1304</v>
      </c>
      <c r="D75" s="12" t="s">
        <v>842</v>
      </c>
      <c r="E75" t="s">
        <v>1322</v>
      </c>
    </row>
    <row r="76" spans="1:5" ht="43.05" customHeight="1" x14ac:dyDescent="0.3">
      <c r="A76" s="11">
        <v>72</v>
      </c>
      <c r="B76" s="12" t="s">
        <v>860</v>
      </c>
      <c r="C76" s="12" t="s">
        <v>1304</v>
      </c>
      <c r="D76" s="12" t="s">
        <v>842</v>
      </c>
      <c r="E76" t="s">
        <v>1323</v>
      </c>
    </row>
    <row r="77" spans="1:5" ht="43.05" customHeight="1" x14ac:dyDescent="0.3">
      <c r="A77" s="11">
        <v>73</v>
      </c>
      <c r="B77" s="12" t="s">
        <v>412</v>
      </c>
      <c r="C77" s="12" t="s">
        <v>1304</v>
      </c>
      <c r="D77" s="12" t="s">
        <v>842</v>
      </c>
      <c r="E77" t="s">
        <v>418</v>
      </c>
    </row>
    <row r="78" spans="1:5" ht="43.05" customHeight="1" x14ac:dyDescent="0.3">
      <c r="A78" s="11">
        <v>74</v>
      </c>
      <c r="B78" s="12" t="s">
        <v>862</v>
      </c>
      <c r="C78" s="12" t="s">
        <v>1304</v>
      </c>
      <c r="D78" s="12" t="s">
        <v>842</v>
      </c>
      <c r="E78" t="s">
        <v>1324</v>
      </c>
    </row>
    <row r="79" spans="1:5" ht="43.05" customHeight="1" x14ac:dyDescent="0.3">
      <c r="A79" s="11">
        <v>75</v>
      </c>
      <c r="B79" s="12" t="s">
        <v>437</v>
      </c>
      <c r="C79" s="12" t="s">
        <v>1304</v>
      </c>
      <c r="D79" s="12" t="s">
        <v>842</v>
      </c>
      <c r="E79" t="s">
        <v>1325</v>
      </c>
    </row>
    <row r="80" spans="1:5" ht="43.05" customHeight="1" x14ac:dyDescent="0.3">
      <c r="A80" s="11">
        <v>76</v>
      </c>
      <c r="B80" s="12" t="s">
        <v>446</v>
      </c>
      <c r="C80" s="12" t="s">
        <v>1326</v>
      </c>
      <c r="D80" s="12" t="s">
        <v>863</v>
      </c>
      <c r="E80" t="s">
        <v>1327</v>
      </c>
    </row>
    <row r="81" spans="1:5" ht="43.05" customHeight="1" x14ac:dyDescent="0.3">
      <c r="A81" s="11">
        <v>77</v>
      </c>
      <c r="B81" s="12" t="s">
        <v>453</v>
      </c>
      <c r="C81" s="12" t="s">
        <v>1326</v>
      </c>
      <c r="D81" s="12" t="s">
        <v>864</v>
      </c>
      <c r="E81" t="s">
        <v>1328</v>
      </c>
    </row>
    <row r="82" spans="1:5" ht="43.05" customHeight="1" x14ac:dyDescent="0.3">
      <c r="A82" s="11">
        <v>78</v>
      </c>
      <c r="B82" s="12" t="s">
        <v>865</v>
      </c>
      <c r="C82" s="12" t="s">
        <v>1326</v>
      </c>
      <c r="D82" s="12" t="s">
        <v>864</v>
      </c>
      <c r="E82" t="s">
        <v>1329</v>
      </c>
    </row>
    <row r="83" spans="1:5" ht="43.05" customHeight="1" x14ac:dyDescent="0.3">
      <c r="A83" s="11">
        <v>79</v>
      </c>
      <c r="B83" s="12" t="s">
        <v>461</v>
      </c>
      <c r="C83" s="12" t="s">
        <v>1326</v>
      </c>
      <c r="D83" s="12" t="s">
        <v>863</v>
      </c>
      <c r="E83" t="s">
        <v>1330</v>
      </c>
    </row>
    <row r="84" spans="1:5" ht="43.05" customHeight="1" x14ac:dyDescent="0.3">
      <c r="A84" s="11">
        <v>80</v>
      </c>
      <c r="B84" s="12" t="s">
        <v>866</v>
      </c>
      <c r="C84" s="12" t="s">
        <v>1326</v>
      </c>
      <c r="D84" s="12" t="s">
        <v>864</v>
      </c>
      <c r="E84" t="s">
        <v>1331</v>
      </c>
    </row>
    <row r="85" spans="1:5" ht="43.05" customHeight="1" x14ac:dyDescent="0.3">
      <c r="A85" s="11">
        <v>81</v>
      </c>
      <c r="B85" s="12" t="s">
        <v>468</v>
      </c>
      <c r="C85" s="12" t="s">
        <v>1326</v>
      </c>
      <c r="D85" s="12" t="s">
        <v>864</v>
      </c>
      <c r="E85" t="s">
        <v>473</v>
      </c>
    </row>
    <row r="86" spans="1:5" ht="43.05" customHeight="1" x14ac:dyDescent="0.3">
      <c r="A86" s="11">
        <v>82</v>
      </c>
      <c r="B86" s="12" t="s">
        <v>867</v>
      </c>
      <c r="C86" s="12" t="s">
        <v>1326</v>
      </c>
      <c r="D86" s="12" t="s">
        <v>864</v>
      </c>
      <c r="E86" t="s">
        <v>1332</v>
      </c>
    </row>
    <row r="87" spans="1:5" ht="43.05" customHeight="1" x14ac:dyDescent="0.3">
      <c r="A87" s="11">
        <v>83</v>
      </c>
      <c r="B87" s="12" t="s">
        <v>868</v>
      </c>
      <c r="C87" s="12" t="s">
        <v>1326</v>
      </c>
      <c r="D87" s="12" t="s">
        <v>864</v>
      </c>
      <c r="E87" t="s">
        <v>1333</v>
      </c>
    </row>
    <row r="88" spans="1:5" ht="43.05" customHeight="1" x14ac:dyDescent="0.3">
      <c r="A88" s="11">
        <v>84</v>
      </c>
      <c r="B88" s="12" t="s">
        <v>475</v>
      </c>
      <c r="C88" s="12" t="s">
        <v>1326</v>
      </c>
      <c r="D88" s="12" t="s">
        <v>863</v>
      </c>
      <c r="E88" t="s">
        <v>479</v>
      </c>
    </row>
    <row r="89" spans="1:5" ht="43.05" customHeight="1" x14ac:dyDescent="0.3">
      <c r="A89" s="11">
        <v>85</v>
      </c>
      <c r="B89" s="12" t="s">
        <v>869</v>
      </c>
      <c r="C89" s="12" t="s">
        <v>1326</v>
      </c>
      <c r="D89" s="12" t="s">
        <v>864</v>
      </c>
      <c r="E89" t="s">
        <v>1334</v>
      </c>
    </row>
    <row r="90" spans="1:5" ht="43.05" customHeight="1" x14ac:dyDescent="0.3">
      <c r="A90" s="11">
        <v>86</v>
      </c>
      <c r="B90" s="12" t="s">
        <v>481</v>
      </c>
      <c r="C90" s="12" t="s">
        <v>1326</v>
      </c>
      <c r="D90" s="12" t="s">
        <v>863</v>
      </c>
      <c r="E90" t="s">
        <v>1335</v>
      </c>
    </row>
    <row r="91" spans="1:5" ht="43.05" customHeight="1" x14ac:dyDescent="0.3">
      <c r="A91" s="11">
        <v>87</v>
      </c>
      <c r="B91" s="12" t="s">
        <v>870</v>
      </c>
      <c r="C91" s="12" t="s">
        <v>1326</v>
      </c>
      <c r="D91" s="12" t="s">
        <v>863</v>
      </c>
      <c r="E91" t="s">
        <v>1336</v>
      </c>
    </row>
    <row r="92" spans="1:5" ht="43.05" customHeight="1" x14ac:dyDescent="0.3">
      <c r="A92" s="11">
        <v>88</v>
      </c>
      <c r="B92" s="12" t="s">
        <v>871</v>
      </c>
      <c r="C92" s="12" t="s">
        <v>1326</v>
      </c>
      <c r="D92" s="12" t="s">
        <v>864</v>
      </c>
      <c r="E92" t="s">
        <v>1337</v>
      </c>
    </row>
    <row r="93" spans="1:5" ht="43.05" customHeight="1" x14ac:dyDescent="0.3">
      <c r="A93" s="11">
        <v>89</v>
      </c>
      <c r="B93" s="12" t="s">
        <v>872</v>
      </c>
      <c r="C93" s="12" t="s">
        <v>1326</v>
      </c>
      <c r="D93" s="12" t="s">
        <v>864</v>
      </c>
      <c r="E93" t="s">
        <v>1338</v>
      </c>
    </row>
    <row r="94" spans="1:5" ht="43.05" customHeight="1" x14ac:dyDescent="0.3">
      <c r="A94" s="11">
        <v>90</v>
      </c>
      <c r="B94" s="12" t="s">
        <v>488</v>
      </c>
      <c r="C94" s="12" t="s">
        <v>1326</v>
      </c>
      <c r="D94" s="12" t="s">
        <v>863</v>
      </c>
      <c r="E94" t="s">
        <v>1339</v>
      </c>
    </row>
    <row r="95" spans="1:5" ht="43.05" customHeight="1" x14ac:dyDescent="0.3">
      <c r="A95" s="11">
        <v>91</v>
      </c>
      <c r="B95" s="12" t="s">
        <v>873</v>
      </c>
      <c r="C95" s="12" t="s">
        <v>1326</v>
      </c>
      <c r="D95" s="12" t="s">
        <v>864</v>
      </c>
      <c r="E95" t="s">
        <v>1340</v>
      </c>
    </row>
    <row r="96" spans="1:5" ht="43.05" customHeight="1" x14ac:dyDescent="0.3">
      <c r="A96" s="11">
        <v>92</v>
      </c>
      <c r="B96" s="12" t="s">
        <v>496</v>
      </c>
      <c r="C96" s="12" t="s">
        <v>1326</v>
      </c>
      <c r="D96" s="12" t="s">
        <v>864</v>
      </c>
      <c r="E96" t="s">
        <v>501</v>
      </c>
    </row>
    <row r="97" spans="1:5" ht="43.05" customHeight="1" x14ac:dyDescent="0.3">
      <c r="A97" s="11">
        <v>93</v>
      </c>
      <c r="B97" s="12" t="s">
        <v>874</v>
      </c>
      <c r="C97" s="12" t="s">
        <v>1326</v>
      </c>
      <c r="D97" s="12" t="s">
        <v>863</v>
      </c>
      <c r="E97" t="s">
        <v>1341</v>
      </c>
    </row>
    <row r="98" spans="1:5" ht="43.05" customHeight="1" x14ac:dyDescent="0.3">
      <c r="A98" s="11">
        <v>94</v>
      </c>
      <c r="B98" s="12" t="s">
        <v>875</v>
      </c>
      <c r="C98" s="12" t="s">
        <v>1326</v>
      </c>
      <c r="D98" s="12" t="s">
        <v>864</v>
      </c>
      <c r="E98" t="s">
        <v>1342</v>
      </c>
    </row>
    <row r="99" spans="1:5" ht="43.05" customHeight="1" x14ac:dyDescent="0.3">
      <c r="A99" s="11">
        <v>95</v>
      </c>
      <c r="B99" s="12" t="s">
        <v>503</v>
      </c>
      <c r="C99" s="12" t="s">
        <v>1326</v>
      </c>
      <c r="D99" s="12" t="s">
        <v>864</v>
      </c>
      <c r="E99" t="s">
        <v>508</v>
      </c>
    </row>
    <row r="100" spans="1:5" ht="43.05" customHeight="1" x14ac:dyDescent="0.3">
      <c r="A100" s="11">
        <v>96</v>
      </c>
      <c r="B100" s="12" t="s">
        <v>876</v>
      </c>
      <c r="C100" s="12" t="s">
        <v>1326</v>
      </c>
      <c r="D100" s="12" t="s">
        <v>864</v>
      </c>
      <c r="E100" t="s">
        <v>1343</v>
      </c>
    </row>
    <row r="101" spans="1:5" ht="43.05" customHeight="1" x14ac:dyDescent="0.3">
      <c r="A101" s="11">
        <v>97</v>
      </c>
      <c r="B101" s="12" t="s">
        <v>877</v>
      </c>
      <c r="C101" s="12" t="s">
        <v>1326</v>
      </c>
      <c r="D101" s="12" t="s">
        <v>864</v>
      </c>
      <c r="E101" t="s">
        <v>1344</v>
      </c>
    </row>
    <row r="102" spans="1:5" ht="43.05" customHeight="1" x14ac:dyDescent="0.3">
      <c r="A102" s="11">
        <v>98</v>
      </c>
      <c r="B102" s="12" t="s">
        <v>510</v>
      </c>
      <c r="C102" s="12" t="s">
        <v>1326</v>
      </c>
      <c r="D102" s="12" t="s">
        <v>863</v>
      </c>
      <c r="E102" t="s">
        <v>1345</v>
      </c>
    </row>
    <row r="103" spans="1:5" ht="43.05" customHeight="1" x14ac:dyDescent="0.3">
      <c r="A103" s="11">
        <v>99</v>
      </c>
      <c r="B103" s="12" t="s">
        <v>878</v>
      </c>
      <c r="C103" s="12" t="s">
        <v>1326</v>
      </c>
      <c r="D103" s="12" t="s">
        <v>863</v>
      </c>
      <c r="E103" t="s">
        <v>1346</v>
      </c>
    </row>
    <row r="104" spans="1:5" ht="43.05" customHeight="1" x14ac:dyDescent="0.3">
      <c r="A104" s="11">
        <v>100</v>
      </c>
      <c r="B104" s="12" t="s">
        <v>879</v>
      </c>
      <c r="C104" s="12" t="s">
        <v>1326</v>
      </c>
      <c r="D104" s="12" t="s">
        <v>863</v>
      </c>
      <c r="E104" t="s">
        <v>1347</v>
      </c>
    </row>
    <row r="105" spans="1:5" ht="43.05" customHeight="1" x14ac:dyDescent="0.3">
      <c r="A105" s="11">
        <v>101</v>
      </c>
      <c r="B105" s="12" t="s">
        <v>880</v>
      </c>
      <c r="C105" s="12" t="s">
        <v>1348</v>
      </c>
      <c r="D105" s="12" t="s">
        <v>881</v>
      </c>
      <c r="E105" t="s">
        <v>1349</v>
      </c>
    </row>
    <row r="106" spans="1:5" ht="43.05" customHeight="1" x14ac:dyDescent="0.3">
      <c r="A106" s="11">
        <v>102</v>
      </c>
      <c r="B106" s="12" t="s">
        <v>882</v>
      </c>
      <c r="C106" s="12" t="s">
        <v>1348</v>
      </c>
      <c r="D106" s="12" t="s">
        <v>883</v>
      </c>
      <c r="E106" t="s">
        <v>1350</v>
      </c>
    </row>
    <row r="107" spans="1:5" ht="43.05" customHeight="1" x14ac:dyDescent="0.3">
      <c r="A107" s="11">
        <v>103</v>
      </c>
      <c r="B107" s="12" t="s">
        <v>884</v>
      </c>
      <c r="C107" s="12" t="s">
        <v>1348</v>
      </c>
      <c r="D107" s="12" t="s">
        <v>885</v>
      </c>
      <c r="E107" t="s">
        <v>1351</v>
      </c>
    </row>
    <row r="108" spans="1:5" ht="43.05" customHeight="1" x14ac:dyDescent="0.3">
      <c r="A108" s="11">
        <v>104</v>
      </c>
      <c r="B108" s="12" t="s">
        <v>886</v>
      </c>
      <c r="C108" s="12" t="s">
        <v>1348</v>
      </c>
      <c r="D108" s="12" t="s">
        <v>887</v>
      </c>
      <c r="E108" t="s">
        <v>1352</v>
      </c>
    </row>
    <row r="109" spans="1:5" ht="43.05" customHeight="1" x14ac:dyDescent="0.3">
      <c r="A109" s="11">
        <v>105</v>
      </c>
      <c r="B109" s="12" t="s">
        <v>888</v>
      </c>
      <c r="C109" s="12" t="s">
        <v>1348</v>
      </c>
      <c r="D109" s="12" t="s">
        <v>889</v>
      </c>
      <c r="E109" t="s">
        <v>1353</v>
      </c>
    </row>
    <row r="110" spans="1:5" ht="43.05" customHeight="1" x14ac:dyDescent="0.3">
      <c r="A110" s="11">
        <v>106</v>
      </c>
      <c r="B110" s="12" t="s">
        <v>890</v>
      </c>
      <c r="C110" s="12" t="s">
        <v>1348</v>
      </c>
      <c r="D110" s="12" t="s">
        <v>891</v>
      </c>
      <c r="E110" t="s">
        <v>1354</v>
      </c>
    </row>
    <row r="111" spans="1:5" ht="43.05" customHeight="1" x14ac:dyDescent="0.3">
      <c r="A111" s="11">
        <v>107</v>
      </c>
      <c r="B111" s="12" t="s">
        <v>892</v>
      </c>
      <c r="C111" s="12" t="s">
        <v>1348</v>
      </c>
      <c r="D111" s="12" t="s">
        <v>893</v>
      </c>
      <c r="E111" t="s">
        <v>1355</v>
      </c>
    </row>
    <row r="112" spans="1:5" ht="43.05" customHeight="1" x14ac:dyDescent="0.3">
      <c r="A112" s="11">
        <v>108</v>
      </c>
      <c r="B112" s="12" t="s">
        <v>894</v>
      </c>
      <c r="C112" s="12" t="s">
        <v>1348</v>
      </c>
      <c r="D112" s="12" t="s">
        <v>895</v>
      </c>
      <c r="E112" t="s">
        <v>1356</v>
      </c>
    </row>
    <row r="113" spans="1:5" ht="43.05" customHeight="1" x14ac:dyDescent="0.3">
      <c r="A113" s="11">
        <v>109</v>
      </c>
      <c r="B113" s="12" t="s">
        <v>518</v>
      </c>
      <c r="C113" s="12" t="s">
        <v>1348</v>
      </c>
      <c r="D113" s="12" t="s">
        <v>896</v>
      </c>
      <c r="E113" t="s">
        <v>1357</v>
      </c>
    </row>
    <row r="114" spans="1:5" ht="43.05" customHeight="1" x14ac:dyDescent="0.3">
      <c r="A114" s="11">
        <v>110</v>
      </c>
      <c r="B114" s="12" t="s">
        <v>897</v>
      </c>
      <c r="C114" s="12" t="s">
        <v>1348</v>
      </c>
      <c r="D114" s="12" t="s">
        <v>898</v>
      </c>
      <c r="E114" t="s">
        <v>1358</v>
      </c>
    </row>
    <row r="115" spans="1:5" ht="43.05" customHeight="1" x14ac:dyDescent="0.3">
      <c r="A115" s="11">
        <v>111</v>
      </c>
      <c r="B115" s="12" t="s">
        <v>527</v>
      </c>
      <c r="C115" s="12" t="s">
        <v>1348</v>
      </c>
      <c r="D115" s="12" t="s">
        <v>899</v>
      </c>
      <c r="E115" t="s">
        <v>1359</v>
      </c>
    </row>
    <row r="116" spans="1:5" ht="43.05" customHeight="1" x14ac:dyDescent="0.3">
      <c r="A116" s="11">
        <v>112</v>
      </c>
      <c r="B116" s="12" t="s">
        <v>534</v>
      </c>
      <c r="C116" s="12" t="s">
        <v>1348</v>
      </c>
      <c r="D116" s="12" t="s">
        <v>900</v>
      </c>
      <c r="E116" t="s">
        <v>1360</v>
      </c>
    </row>
    <row r="117" spans="1:5" ht="43.05" customHeight="1" x14ac:dyDescent="0.3">
      <c r="A117" s="11">
        <v>113</v>
      </c>
      <c r="B117" s="12" t="s">
        <v>547</v>
      </c>
      <c r="C117" s="12" t="s">
        <v>1348</v>
      </c>
      <c r="D117" s="12" t="s">
        <v>902</v>
      </c>
      <c r="E117" t="s">
        <v>1361</v>
      </c>
    </row>
    <row r="118" spans="1:5" ht="43.05" customHeight="1" x14ac:dyDescent="0.3">
      <c r="A118" s="11">
        <v>114</v>
      </c>
      <c r="B118" s="12" t="s">
        <v>903</v>
      </c>
      <c r="C118" s="12" t="s">
        <v>1348</v>
      </c>
      <c r="D118" s="12" t="s">
        <v>904</v>
      </c>
      <c r="E118" t="s">
        <v>1362</v>
      </c>
    </row>
    <row r="119" spans="1:5" ht="43.05" customHeight="1" x14ac:dyDescent="0.3">
      <c r="A119" s="11">
        <v>115</v>
      </c>
      <c r="B119" s="12" t="s">
        <v>555</v>
      </c>
      <c r="C119" s="12" t="s">
        <v>1348</v>
      </c>
      <c r="D119" s="12" t="s">
        <v>905</v>
      </c>
      <c r="E119" t="s">
        <v>559</v>
      </c>
    </row>
    <row r="120" spans="1:5" ht="43.05" customHeight="1" x14ac:dyDescent="0.3">
      <c r="A120" s="11">
        <v>116</v>
      </c>
      <c r="B120" s="12" t="s">
        <v>906</v>
      </c>
      <c r="C120" s="12" t="s">
        <v>1348</v>
      </c>
      <c r="D120" s="12" t="s">
        <v>907</v>
      </c>
      <c r="E120" t="s">
        <v>1363</v>
      </c>
    </row>
    <row r="121" spans="1:5" ht="43.05" customHeight="1" x14ac:dyDescent="0.3">
      <c r="A121" s="11">
        <v>117</v>
      </c>
      <c r="B121" s="12" t="s">
        <v>908</v>
      </c>
      <c r="C121" s="12" t="s">
        <v>1348</v>
      </c>
      <c r="D121" s="12" t="s">
        <v>909</v>
      </c>
      <c r="E121" t="s">
        <v>1364</v>
      </c>
    </row>
    <row r="122" spans="1:5" ht="43.05" customHeight="1" x14ac:dyDescent="0.3">
      <c r="A122" s="11">
        <v>118</v>
      </c>
      <c r="B122" s="12" t="s">
        <v>561</v>
      </c>
      <c r="C122" s="12" t="s">
        <v>1348</v>
      </c>
      <c r="D122" s="12" t="s">
        <v>910</v>
      </c>
      <c r="E122" t="s">
        <v>1365</v>
      </c>
    </row>
    <row r="123" spans="1:5" ht="43.05" customHeight="1" x14ac:dyDescent="0.3">
      <c r="A123" s="11">
        <v>119</v>
      </c>
      <c r="B123" s="12" t="s">
        <v>911</v>
      </c>
      <c r="C123" s="12" t="s">
        <v>1348</v>
      </c>
      <c r="D123" s="12" t="s">
        <v>912</v>
      </c>
      <c r="E123" t="s">
        <v>1366</v>
      </c>
    </row>
    <row r="124" spans="1:5" ht="43.05" customHeight="1" x14ac:dyDescent="0.3">
      <c r="A124" s="11">
        <v>120</v>
      </c>
      <c r="B124" s="12" t="s">
        <v>569</v>
      </c>
      <c r="C124" s="12" t="s">
        <v>1348</v>
      </c>
      <c r="D124" s="12" t="s">
        <v>913</v>
      </c>
      <c r="E124" t="s">
        <v>1367</v>
      </c>
    </row>
    <row r="125" spans="1:5" ht="43.05" customHeight="1" x14ac:dyDescent="0.3">
      <c r="A125" s="11">
        <v>121</v>
      </c>
      <c r="B125" s="12" t="s">
        <v>576</v>
      </c>
      <c r="C125" s="12" t="s">
        <v>1348</v>
      </c>
      <c r="D125" s="12" t="s">
        <v>914</v>
      </c>
      <c r="E125" t="s">
        <v>1368</v>
      </c>
    </row>
    <row r="126" spans="1:5" ht="43.05" customHeight="1" x14ac:dyDescent="0.3">
      <c r="A126" s="11">
        <v>122</v>
      </c>
      <c r="B126" s="12" t="s">
        <v>596</v>
      </c>
      <c r="C126" s="12" t="s">
        <v>1348</v>
      </c>
      <c r="D126" s="12" t="s">
        <v>916</v>
      </c>
      <c r="E126" t="s">
        <v>1369</v>
      </c>
    </row>
    <row r="127" spans="1:5" ht="43.05" customHeight="1" x14ac:dyDescent="0.3">
      <c r="A127" s="11">
        <v>123</v>
      </c>
      <c r="B127" s="12" t="s">
        <v>606</v>
      </c>
      <c r="C127" s="12" t="s">
        <v>1348</v>
      </c>
      <c r="D127" s="12" t="s">
        <v>918</v>
      </c>
      <c r="E127" t="s">
        <v>1370</v>
      </c>
    </row>
    <row r="128" spans="1:5" ht="43.05" customHeight="1" x14ac:dyDescent="0.3">
      <c r="A128" s="11">
        <v>124</v>
      </c>
      <c r="B128" s="12" t="s">
        <v>920</v>
      </c>
      <c r="C128" s="12" t="s">
        <v>1348</v>
      </c>
      <c r="D128" s="12" t="s">
        <v>921</v>
      </c>
      <c r="E128" t="s">
        <v>1371</v>
      </c>
    </row>
    <row r="129" spans="1:5" ht="43.05" customHeight="1" x14ac:dyDescent="0.3">
      <c r="A129" s="11">
        <v>125</v>
      </c>
      <c r="B129" s="12" t="s">
        <v>627</v>
      </c>
      <c r="C129" s="12" t="s">
        <v>1348</v>
      </c>
      <c r="D129" s="12" t="s">
        <v>922</v>
      </c>
      <c r="E129" t="s">
        <v>1372</v>
      </c>
    </row>
    <row r="130" spans="1:5" ht="43.05" customHeight="1" x14ac:dyDescent="0.3">
      <c r="A130" s="11">
        <v>126</v>
      </c>
      <c r="B130" s="12" t="s">
        <v>635</v>
      </c>
      <c r="C130" s="12" t="s">
        <v>1373</v>
      </c>
      <c r="D130" s="12" t="s">
        <v>923</v>
      </c>
      <c r="E130" s="56" t="s">
        <v>1374</v>
      </c>
    </row>
    <row r="131" spans="1:5" ht="43.05" customHeight="1" x14ac:dyDescent="0.3">
      <c r="A131" s="11">
        <v>127</v>
      </c>
      <c r="B131" s="12" t="s">
        <v>925</v>
      </c>
      <c r="C131" s="12" t="s">
        <v>1373</v>
      </c>
      <c r="D131" s="12" t="s">
        <v>926</v>
      </c>
      <c r="E131" s="56" t="s">
        <v>1375</v>
      </c>
    </row>
    <row r="132" spans="1:5" ht="43.05" customHeight="1" x14ac:dyDescent="0.3">
      <c r="A132" s="11">
        <v>128</v>
      </c>
      <c r="B132" s="12" t="s">
        <v>650</v>
      </c>
      <c r="C132" s="12" t="s">
        <v>1373</v>
      </c>
      <c r="D132" s="12" t="s">
        <v>923</v>
      </c>
      <c r="E132" s="56" t="s">
        <v>1376</v>
      </c>
    </row>
    <row r="133" spans="1:5" ht="43.05" customHeight="1" x14ac:dyDescent="0.3">
      <c r="A133" s="11">
        <v>129</v>
      </c>
      <c r="B133" s="12" t="s">
        <v>928</v>
      </c>
      <c r="C133" s="12" t="s">
        <v>1373</v>
      </c>
      <c r="D133" s="12" t="s">
        <v>926</v>
      </c>
      <c r="E133" s="56" t="s">
        <v>1060</v>
      </c>
    </row>
    <row r="134" spans="1:5" ht="43.05" customHeight="1" x14ac:dyDescent="0.3">
      <c r="A134" s="11">
        <v>130</v>
      </c>
      <c r="B134" s="12" t="s">
        <v>929</v>
      </c>
      <c r="C134" s="12" t="s">
        <v>1373</v>
      </c>
      <c r="D134" s="12" t="s">
        <v>923</v>
      </c>
      <c r="E134" s="56" t="s">
        <v>1377</v>
      </c>
    </row>
    <row r="135" spans="1:5" ht="43.05" customHeight="1" x14ac:dyDescent="0.3">
      <c r="A135" s="11">
        <v>131</v>
      </c>
      <c r="B135" s="12" t="s">
        <v>930</v>
      </c>
      <c r="C135" s="12" t="s">
        <v>1373</v>
      </c>
      <c r="D135" s="12" t="s">
        <v>931</v>
      </c>
      <c r="E135" s="56" t="s">
        <v>1378</v>
      </c>
    </row>
    <row r="136" spans="1:5" ht="43.05" customHeight="1" x14ac:dyDescent="0.3">
      <c r="A136" s="11">
        <v>132</v>
      </c>
      <c r="B136" s="12" t="s">
        <v>932</v>
      </c>
      <c r="C136" s="12" t="s">
        <v>1373</v>
      </c>
      <c r="D136" s="12" t="s">
        <v>923</v>
      </c>
      <c r="E136" s="56" t="s">
        <v>1075</v>
      </c>
    </row>
    <row r="137" spans="1:5" ht="43.05" customHeight="1" x14ac:dyDescent="0.3">
      <c r="A137" s="11">
        <v>133</v>
      </c>
      <c r="B137" s="12" t="s">
        <v>664</v>
      </c>
      <c r="C137" s="12" t="s">
        <v>1373</v>
      </c>
      <c r="D137" s="12" t="s">
        <v>931</v>
      </c>
      <c r="E137" s="56" t="s">
        <v>1379</v>
      </c>
    </row>
    <row r="138" spans="1:5" ht="43.05" customHeight="1" x14ac:dyDescent="0.3">
      <c r="A138" s="11">
        <v>134</v>
      </c>
      <c r="B138" s="12" t="s">
        <v>672</v>
      </c>
      <c r="C138" s="12" t="s">
        <v>1373</v>
      </c>
      <c r="D138" s="12" t="s">
        <v>926</v>
      </c>
      <c r="E138" s="56" t="s">
        <v>677</v>
      </c>
    </row>
    <row r="139" spans="1:5" ht="43.05" customHeight="1" x14ac:dyDescent="0.3">
      <c r="A139" s="11">
        <v>135</v>
      </c>
      <c r="B139" s="12" t="s">
        <v>933</v>
      </c>
      <c r="C139" s="12" t="s">
        <v>1373</v>
      </c>
      <c r="D139" s="12" t="s">
        <v>926</v>
      </c>
      <c r="E139" s="56" t="s">
        <v>1380</v>
      </c>
    </row>
    <row r="140" spans="1:5" ht="43.05" customHeight="1" x14ac:dyDescent="0.3">
      <c r="A140" s="11">
        <v>136</v>
      </c>
      <c r="B140" s="12" t="s">
        <v>934</v>
      </c>
      <c r="C140" s="12" t="s">
        <v>1373</v>
      </c>
      <c r="D140" s="12" t="s">
        <v>926</v>
      </c>
      <c r="E140" s="56" t="s">
        <v>1092</v>
      </c>
    </row>
    <row r="141" spans="1:5" ht="43.05" customHeight="1" x14ac:dyDescent="0.3">
      <c r="A141" s="11">
        <v>137</v>
      </c>
      <c r="B141" s="12" t="s">
        <v>679</v>
      </c>
      <c r="C141" s="12" t="s">
        <v>1373</v>
      </c>
      <c r="D141" s="12" t="s">
        <v>923</v>
      </c>
      <c r="E141" s="56" t="s">
        <v>1381</v>
      </c>
    </row>
    <row r="142" spans="1:5" ht="43.05" customHeight="1" x14ac:dyDescent="0.3">
      <c r="A142" s="11">
        <v>138</v>
      </c>
      <c r="B142" s="12" t="s">
        <v>935</v>
      </c>
      <c r="C142" s="12" t="s">
        <v>1373</v>
      </c>
      <c r="D142" s="12" t="s">
        <v>923</v>
      </c>
      <c r="E142" s="56" t="s">
        <v>1101</v>
      </c>
    </row>
    <row r="143" spans="1:5" ht="43.05" customHeight="1" x14ac:dyDescent="0.3">
      <c r="A143" s="11">
        <v>139</v>
      </c>
      <c r="B143" s="12" t="s">
        <v>936</v>
      </c>
      <c r="C143" s="12" t="s">
        <v>1373</v>
      </c>
      <c r="D143" s="12" t="s">
        <v>923</v>
      </c>
      <c r="E143" s="56" t="s">
        <v>1382</v>
      </c>
    </row>
    <row r="144" spans="1:5" ht="43.05" customHeight="1" x14ac:dyDescent="0.3">
      <c r="A144" s="11">
        <v>140</v>
      </c>
      <c r="B144" s="12" t="s">
        <v>687</v>
      </c>
      <c r="C144" s="12" t="s">
        <v>1373</v>
      </c>
      <c r="D144" s="12" t="s">
        <v>923</v>
      </c>
      <c r="E144" s="56" t="s">
        <v>1383</v>
      </c>
    </row>
    <row r="145" spans="1:5" ht="43.05" customHeight="1" x14ac:dyDescent="0.3">
      <c r="A145" s="11">
        <v>141</v>
      </c>
      <c r="B145" s="12" t="s">
        <v>694</v>
      </c>
      <c r="C145" s="12" t="s">
        <v>1373</v>
      </c>
      <c r="D145" s="12" t="s">
        <v>923</v>
      </c>
      <c r="E145" s="56" t="s">
        <v>1384</v>
      </c>
    </row>
    <row r="146" spans="1:5" ht="43.05" customHeight="1" x14ac:dyDescent="0.3">
      <c r="A146" s="11">
        <v>142</v>
      </c>
      <c r="B146" s="12" t="s">
        <v>937</v>
      </c>
      <c r="C146" s="12" t="s">
        <v>1373</v>
      </c>
      <c r="D146" s="12" t="s">
        <v>926</v>
      </c>
      <c r="E146" s="56" t="s">
        <v>1385</v>
      </c>
    </row>
    <row r="147" spans="1:5" ht="43.05" customHeight="1" x14ac:dyDescent="0.3">
      <c r="A147" s="11">
        <v>143</v>
      </c>
      <c r="B147" s="12" t="s">
        <v>701</v>
      </c>
      <c r="C147" s="12" t="s">
        <v>1373</v>
      </c>
      <c r="D147" s="12" t="s">
        <v>931</v>
      </c>
      <c r="E147" s="56" t="s">
        <v>1125</v>
      </c>
    </row>
    <row r="148" spans="1:5" ht="43.05" customHeight="1" x14ac:dyDescent="0.3">
      <c r="A148" s="11">
        <v>144</v>
      </c>
      <c r="B148" s="12" t="s">
        <v>938</v>
      </c>
      <c r="C148" s="12" t="s">
        <v>1373</v>
      </c>
      <c r="D148" s="12" t="s">
        <v>923</v>
      </c>
      <c r="E148" s="56" t="s">
        <v>1386</v>
      </c>
    </row>
    <row r="149" spans="1:5" ht="43.05" customHeight="1" x14ac:dyDescent="0.3">
      <c r="A149" s="11">
        <v>145</v>
      </c>
      <c r="B149" s="12" t="s">
        <v>939</v>
      </c>
      <c r="C149" s="12" t="s">
        <v>1373</v>
      </c>
      <c r="D149" s="12" t="s">
        <v>923</v>
      </c>
      <c r="E149" s="56" t="s">
        <v>1387</v>
      </c>
    </row>
    <row r="150" spans="1:5" ht="43.05" customHeight="1" x14ac:dyDescent="0.3">
      <c r="A150" s="11">
        <v>146</v>
      </c>
      <c r="B150" s="12" t="s">
        <v>940</v>
      </c>
      <c r="C150" s="12" t="s">
        <v>1373</v>
      </c>
      <c r="D150" s="12" t="s">
        <v>923</v>
      </c>
      <c r="E150" s="56" t="s">
        <v>1388</v>
      </c>
    </row>
    <row r="151" spans="1:5" ht="43.05" customHeight="1" x14ac:dyDescent="0.3">
      <c r="A151" s="11">
        <v>147</v>
      </c>
      <c r="B151" s="12" t="s">
        <v>941</v>
      </c>
      <c r="C151" s="12" t="s">
        <v>1373</v>
      </c>
      <c r="D151" s="12" t="s">
        <v>923</v>
      </c>
      <c r="E151" s="56" t="s">
        <v>1145</v>
      </c>
    </row>
  </sheetData>
  <autoFilter ref="A4:E151" xr:uid="{00000000-0009-0000-0000-00000D000000}"/>
  <mergeCells count="2">
    <mergeCell ref="A2:E2"/>
    <mergeCell ref="A1:E1"/>
  </mergeCells>
  <hyperlinks>
    <hyperlink ref="E5" r:id="rId1" xr:uid="{00000000-0004-0000-0D00-000000000000}"/>
    <hyperlink ref="E6" r:id="rId2" xr:uid="{00000000-0004-0000-0D00-000001000000}"/>
    <hyperlink ref="E7" r:id="rId3" xr:uid="{00000000-0004-0000-0D00-000002000000}"/>
    <hyperlink ref="E8" r:id="rId4" xr:uid="{00000000-0004-0000-0D00-000003000000}"/>
    <hyperlink ref="E9" r:id="rId5" xr:uid="{00000000-0004-0000-0D00-000004000000}"/>
    <hyperlink ref="E10" r:id="rId6" xr:uid="{00000000-0004-0000-0D00-000005000000}"/>
    <hyperlink ref="E11" r:id="rId7" xr:uid="{00000000-0004-0000-0D00-000006000000}"/>
    <hyperlink ref="E12" r:id="rId8" xr:uid="{00000000-0004-0000-0D00-000007000000}"/>
    <hyperlink ref="E13" r:id="rId9" xr:uid="{00000000-0004-0000-0D00-000008000000}"/>
    <hyperlink ref="E14" r:id="rId10" xr:uid="{00000000-0004-0000-0D00-000009000000}"/>
    <hyperlink ref="E15" r:id="rId11" xr:uid="{00000000-0004-0000-0D00-00000A000000}"/>
    <hyperlink ref="E16" r:id="rId12" xr:uid="{00000000-0004-0000-0D00-00000B000000}"/>
    <hyperlink ref="E17" r:id="rId13" xr:uid="{00000000-0004-0000-0D00-00000C000000}"/>
    <hyperlink ref="E18" r:id="rId14" xr:uid="{00000000-0004-0000-0D00-00000D000000}"/>
    <hyperlink ref="E19" r:id="rId15" xr:uid="{00000000-0004-0000-0D00-00000E000000}"/>
    <hyperlink ref="E20" r:id="rId16" xr:uid="{00000000-0004-0000-0D00-00000F000000}"/>
    <hyperlink ref="E21" r:id="rId17" xr:uid="{00000000-0004-0000-0D00-000010000000}"/>
    <hyperlink ref="E22" r:id="rId18" xr:uid="{00000000-0004-0000-0D00-000011000000}"/>
    <hyperlink ref="E23" r:id="rId19" xr:uid="{00000000-0004-0000-0D00-000012000000}"/>
    <hyperlink ref="E24" r:id="rId20" xr:uid="{00000000-0004-0000-0D00-000013000000}"/>
    <hyperlink ref="E25" r:id="rId21" xr:uid="{00000000-0004-0000-0D00-000014000000}"/>
    <hyperlink ref="E26" r:id="rId22" xr:uid="{00000000-0004-0000-0D00-000015000000}"/>
    <hyperlink ref="E27" r:id="rId23" xr:uid="{00000000-0004-0000-0D00-000016000000}"/>
    <hyperlink ref="E28" r:id="rId24" xr:uid="{00000000-0004-0000-0D00-000017000000}"/>
    <hyperlink ref="E29" r:id="rId25" xr:uid="{00000000-0004-0000-0D00-000018000000}"/>
    <hyperlink ref="E105" r:id="rId26" xr:uid="{00000000-0004-0000-0D00-000019000000}"/>
    <hyperlink ref="E106" r:id="rId27" xr:uid="{00000000-0004-0000-0D00-00001A000000}"/>
    <hyperlink ref="E107" r:id="rId28" xr:uid="{00000000-0004-0000-0D00-00001B000000}"/>
    <hyperlink ref="E108" r:id="rId29" xr:uid="{00000000-0004-0000-0D00-00001C000000}"/>
    <hyperlink ref="E109" r:id="rId30" xr:uid="{00000000-0004-0000-0D00-00001D000000}"/>
    <hyperlink ref="E110" r:id="rId31" xr:uid="{00000000-0004-0000-0D00-00001E000000}"/>
    <hyperlink ref="E111" r:id="rId32" xr:uid="{00000000-0004-0000-0D00-00001F000000}"/>
    <hyperlink ref="E112" r:id="rId33" xr:uid="{00000000-0004-0000-0D00-000020000000}"/>
    <hyperlink ref="E113" r:id="rId34" xr:uid="{00000000-0004-0000-0D00-000021000000}"/>
    <hyperlink ref="E114" r:id="rId35" xr:uid="{00000000-0004-0000-0D00-000022000000}"/>
    <hyperlink ref="E115" r:id="rId36" xr:uid="{00000000-0004-0000-0D00-000023000000}"/>
    <hyperlink ref="E116" r:id="rId37" xr:uid="{00000000-0004-0000-0D00-000024000000}"/>
    <hyperlink ref="E117" r:id="rId38" xr:uid="{00000000-0004-0000-0D00-000025000000}"/>
    <hyperlink ref="E118" r:id="rId39" xr:uid="{00000000-0004-0000-0D00-000026000000}"/>
    <hyperlink ref="E119" r:id="rId40" xr:uid="{00000000-0004-0000-0D00-000027000000}"/>
    <hyperlink ref="E120" r:id="rId41" xr:uid="{00000000-0004-0000-0D00-000028000000}"/>
    <hyperlink ref="E121" r:id="rId42" xr:uid="{00000000-0004-0000-0D00-000029000000}"/>
    <hyperlink ref="E122" r:id="rId43" xr:uid="{00000000-0004-0000-0D00-00002A000000}"/>
    <hyperlink ref="E123" r:id="rId44" xr:uid="{00000000-0004-0000-0D00-00002B000000}"/>
    <hyperlink ref="E124" r:id="rId45" xr:uid="{00000000-0004-0000-0D00-00002C000000}"/>
    <hyperlink ref="E125" r:id="rId46" xr:uid="{00000000-0004-0000-0D00-00002D000000}"/>
    <hyperlink ref="E126" r:id="rId47" xr:uid="{00000000-0004-0000-0D00-00002E000000}"/>
    <hyperlink ref="E127" r:id="rId48" xr:uid="{00000000-0004-0000-0D00-00002F000000}"/>
    <hyperlink ref="E128" r:id="rId49" xr:uid="{00000000-0004-0000-0D00-000030000000}"/>
    <hyperlink ref="E129" r:id="rId50" xr:uid="{00000000-0004-0000-0D00-000031000000}"/>
    <hyperlink ref="E130" r:id="rId51" xr:uid="{00000000-0004-0000-0D00-000032000000}"/>
    <hyperlink ref="E131" r:id="rId52" xr:uid="{00000000-0004-0000-0D00-000033000000}"/>
    <hyperlink ref="E132" r:id="rId53" xr:uid="{00000000-0004-0000-0D00-000034000000}"/>
    <hyperlink ref="E133" r:id="rId54" xr:uid="{00000000-0004-0000-0D00-000035000000}"/>
    <hyperlink ref="E134" r:id="rId55" xr:uid="{00000000-0004-0000-0D00-000036000000}"/>
    <hyperlink ref="E135" r:id="rId56" xr:uid="{00000000-0004-0000-0D00-000037000000}"/>
    <hyperlink ref="E136" r:id="rId57" xr:uid="{00000000-0004-0000-0D00-000038000000}"/>
    <hyperlink ref="E137" r:id="rId58" xr:uid="{00000000-0004-0000-0D00-000039000000}"/>
    <hyperlink ref="E138" r:id="rId59" xr:uid="{00000000-0004-0000-0D00-00003A000000}"/>
    <hyperlink ref="E139" r:id="rId60" xr:uid="{00000000-0004-0000-0D00-00003B000000}"/>
    <hyperlink ref="E140" r:id="rId61" xr:uid="{00000000-0004-0000-0D00-00003C000000}"/>
    <hyperlink ref="E141" r:id="rId62" xr:uid="{00000000-0004-0000-0D00-00003D000000}"/>
    <hyperlink ref="E142" r:id="rId63" xr:uid="{00000000-0004-0000-0D00-00003E000000}"/>
    <hyperlink ref="E143" r:id="rId64" xr:uid="{00000000-0004-0000-0D00-00003F000000}"/>
    <hyperlink ref="E144" r:id="rId65" xr:uid="{00000000-0004-0000-0D00-000040000000}"/>
    <hyperlink ref="E145" r:id="rId66" xr:uid="{00000000-0004-0000-0D00-000041000000}"/>
    <hyperlink ref="E146" r:id="rId67" xr:uid="{00000000-0004-0000-0D00-000042000000}"/>
    <hyperlink ref="E147" r:id="rId68" xr:uid="{00000000-0004-0000-0D00-000043000000}"/>
    <hyperlink ref="E148" r:id="rId69" xr:uid="{00000000-0004-0000-0D00-000044000000}"/>
    <hyperlink ref="E149" r:id="rId70" xr:uid="{00000000-0004-0000-0D00-000045000000}"/>
    <hyperlink ref="E150" r:id="rId71" xr:uid="{00000000-0004-0000-0D00-000046000000}"/>
    <hyperlink ref="E151" r:id="rId72" xr:uid="{00000000-0004-0000-0D00-000047000000}"/>
  </hyperlinks>
  <printOptions horizontalCentered="1"/>
  <pageMargins left="0.75" right="0.75" top="1" bottom="1" header="0.5" footer="0.5"/>
  <pageSetup fitToHeight="0" orientation="landscape"/>
  <headerFooter>
    <oddHeader>&amp;CIKW | Made for Germany | 22.10.2026</oddHeader>
    <oddFooter>&amp;RSeite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79D43"/>
    <pageSetUpPr fitToPage="1"/>
  </sheetPr>
  <dimension ref="A1:AF29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8" customWidth="1"/>
    <col min="3" max="4" width="14" customWidth="1"/>
    <col min="5" max="5" width="55" customWidth="1"/>
    <col min="6" max="6" width="20" customWidth="1"/>
    <col min="7" max="8" width="14" customWidth="1"/>
    <col min="9" max="9" width="55" customWidth="1"/>
    <col min="10" max="10" width="20" customWidth="1"/>
    <col min="11" max="11" width="14" customWidth="1"/>
    <col min="12" max="12" width="47" customWidth="1"/>
    <col min="13" max="14" width="19" customWidth="1"/>
    <col min="15" max="15" width="76" customWidth="1"/>
    <col min="16" max="16" width="72" customWidth="1"/>
    <col min="17" max="17" width="35" customWidth="1"/>
    <col min="18" max="20" width="68" customWidth="1"/>
    <col min="21" max="21" width="90" customWidth="1"/>
    <col min="22" max="22" width="28" customWidth="1"/>
    <col min="23" max="23" width="19" customWidth="1"/>
    <col min="24" max="24" width="17" customWidth="1"/>
    <col min="25" max="25" width="22" customWidth="1"/>
    <col min="26" max="26" width="23" customWidth="1"/>
    <col min="27" max="27" width="24" customWidth="1"/>
    <col min="28" max="28" width="30" customWidth="1"/>
    <col min="29" max="29" width="72" customWidth="1"/>
    <col min="30" max="32" width="24" customWidth="1"/>
  </cols>
  <sheetData>
    <row r="1" spans="1:32" ht="46.05" customHeight="1" x14ac:dyDescent="0.3">
      <c r="A1" s="205" t="s">
        <v>1389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32" ht="25.95" customHeight="1" x14ac:dyDescent="0.3">
      <c r="A2" s="206" t="s">
        <v>1390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32" ht="40.049999999999997" customHeight="1" x14ac:dyDescent="0.3">
      <c r="A4" s="7" t="s">
        <v>709</v>
      </c>
      <c r="B4" s="7" t="s">
        <v>1252</v>
      </c>
      <c r="C4" s="7" t="s">
        <v>1391</v>
      </c>
      <c r="D4" s="7" t="s">
        <v>1392</v>
      </c>
      <c r="E4" s="7" t="s">
        <v>1393</v>
      </c>
      <c r="F4" s="7" t="s">
        <v>1394</v>
      </c>
      <c r="G4" s="7" t="s">
        <v>1395</v>
      </c>
      <c r="H4" s="7" t="s">
        <v>1396</v>
      </c>
      <c r="I4" s="7" t="s">
        <v>1397</v>
      </c>
      <c r="J4" s="7" t="s">
        <v>1398</v>
      </c>
      <c r="K4" s="7" t="s">
        <v>1399</v>
      </c>
      <c r="L4" s="7" t="s">
        <v>1400</v>
      </c>
      <c r="M4" s="7" t="s">
        <v>1401</v>
      </c>
      <c r="N4" s="7" t="s">
        <v>1402</v>
      </c>
      <c r="O4" s="7" t="s">
        <v>1403</v>
      </c>
      <c r="P4" s="7" t="s">
        <v>1404</v>
      </c>
      <c r="Q4" s="7" t="s">
        <v>717</v>
      </c>
      <c r="R4" s="7" t="s">
        <v>1405</v>
      </c>
      <c r="S4" s="7" t="s">
        <v>1406</v>
      </c>
      <c r="T4" s="7" t="s">
        <v>1407</v>
      </c>
      <c r="U4" s="7" t="s">
        <v>1408</v>
      </c>
      <c r="V4" s="107" t="s">
        <v>1409</v>
      </c>
      <c r="W4" s="107" t="s">
        <v>1410</v>
      </c>
      <c r="X4" s="107" t="s">
        <v>1411</v>
      </c>
      <c r="Y4" s="107" t="s">
        <v>1412</v>
      </c>
      <c r="Z4" s="107" t="s">
        <v>1413</v>
      </c>
      <c r="AA4" s="107" t="s">
        <v>1414</v>
      </c>
      <c r="AB4" s="107" t="s">
        <v>1415</v>
      </c>
      <c r="AC4" s="107" t="s">
        <v>1416</v>
      </c>
      <c r="AD4" s="108" t="s">
        <v>1417</v>
      </c>
      <c r="AE4" s="108" t="s">
        <v>1418</v>
      </c>
      <c r="AF4" s="108" t="s">
        <v>1419</v>
      </c>
    </row>
    <row r="5" spans="1:32" ht="88.05" customHeight="1" x14ac:dyDescent="0.3">
      <c r="A5" s="11">
        <v>1</v>
      </c>
      <c r="B5" s="12" t="s">
        <v>196</v>
      </c>
      <c r="C5" s="13">
        <v>3616.3</v>
      </c>
      <c r="E5" s="12" t="s">
        <v>1420</v>
      </c>
      <c r="F5" s="12" t="s">
        <v>1421</v>
      </c>
      <c r="G5" s="13">
        <v>1530</v>
      </c>
      <c r="I5" s="12" t="s">
        <v>1422</v>
      </c>
      <c r="J5" s="12" t="s">
        <v>1421</v>
      </c>
      <c r="K5" s="13">
        <v>3616.3</v>
      </c>
      <c r="L5" s="12" t="s">
        <v>1423</v>
      </c>
      <c r="O5" s="21" t="s">
        <v>1424</v>
      </c>
      <c r="P5" s="21" t="s">
        <v>1425</v>
      </c>
      <c r="Q5" s="21" t="s">
        <v>728</v>
      </c>
      <c r="R5" s="14" t="s">
        <v>205</v>
      </c>
      <c r="S5" s="14" t="s">
        <v>1426</v>
      </c>
      <c r="T5" s="14" t="s">
        <v>1427</v>
      </c>
      <c r="U5" s="12" t="s">
        <v>1428</v>
      </c>
      <c r="V5" s="109" t="s">
        <v>1429</v>
      </c>
      <c r="W5" s="109">
        <v>3</v>
      </c>
      <c r="X5" s="109">
        <v>3</v>
      </c>
      <c r="Y5" s="109">
        <v>0</v>
      </c>
      <c r="Z5" s="109">
        <v>0</v>
      </c>
      <c r="AA5" s="109">
        <v>1</v>
      </c>
      <c r="AB5" s="109" t="s">
        <v>1430</v>
      </c>
      <c r="AC5" s="109" t="s">
        <v>731</v>
      </c>
      <c r="AD5">
        <v>3</v>
      </c>
      <c r="AE5">
        <v>3</v>
      </c>
      <c r="AF5">
        <v>0</v>
      </c>
    </row>
    <row r="6" spans="1:32" ht="88.05" customHeight="1" x14ac:dyDescent="0.3">
      <c r="A6" s="11">
        <v>2</v>
      </c>
      <c r="B6" s="12" t="s">
        <v>732</v>
      </c>
      <c r="E6" s="12" t="s">
        <v>1431</v>
      </c>
      <c r="F6" s="12" t="s">
        <v>1432</v>
      </c>
      <c r="I6" s="12" t="s">
        <v>1433</v>
      </c>
      <c r="J6" s="12" t="s">
        <v>1432</v>
      </c>
      <c r="L6" s="12"/>
      <c r="O6" s="21" t="s">
        <v>1434</v>
      </c>
      <c r="P6" s="21" t="s">
        <v>1435</v>
      </c>
      <c r="Q6" s="21" t="s">
        <v>733</v>
      </c>
      <c r="R6" s="14" t="s">
        <v>1257</v>
      </c>
      <c r="S6" s="14" t="s">
        <v>1436</v>
      </c>
      <c r="T6" s="14"/>
      <c r="U6" s="12" t="s">
        <v>1437</v>
      </c>
      <c r="V6" s="105" t="s">
        <v>1429</v>
      </c>
      <c r="W6" s="105">
        <v>0</v>
      </c>
      <c r="X6" s="105">
        <v>0</v>
      </c>
      <c r="Y6" s="105">
        <v>0</v>
      </c>
      <c r="Z6" s="105">
        <v>0</v>
      </c>
      <c r="AA6" s="105">
        <v>1</v>
      </c>
      <c r="AB6" s="105" t="s">
        <v>1430</v>
      </c>
      <c r="AC6" s="105" t="s">
        <v>734</v>
      </c>
      <c r="AD6">
        <v>0</v>
      </c>
      <c r="AE6">
        <v>0</v>
      </c>
      <c r="AF6">
        <v>0</v>
      </c>
    </row>
    <row r="7" spans="1:32" ht="88.05" customHeight="1" x14ac:dyDescent="0.3">
      <c r="A7" s="11">
        <v>3</v>
      </c>
      <c r="B7" s="12" t="s">
        <v>735</v>
      </c>
      <c r="C7" s="13">
        <v>3964</v>
      </c>
      <c r="E7" s="12" t="s">
        <v>1438</v>
      </c>
      <c r="F7" s="12" t="s">
        <v>1439</v>
      </c>
      <c r="G7" s="13">
        <v>1466</v>
      </c>
      <c r="I7" s="12" t="s">
        <v>1440</v>
      </c>
      <c r="J7" s="12" t="s">
        <v>1439</v>
      </c>
      <c r="L7" s="12"/>
      <c r="O7" s="21" t="s">
        <v>1441</v>
      </c>
      <c r="P7" s="21" t="s">
        <v>1442</v>
      </c>
      <c r="Q7" s="21" t="s">
        <v>736</v>
      </c>
      <c r="R7" s="14" t="s">
        <v>1258</v>
      </c>
      <c r="S7" s="14" t="s">
        <v>1443</v>
      </c>
      <c r="T7" s="14" t="s">
        <v>1444</v>
      </c>
      <c r="U7" s="12" t="s">
        <v>1445</v>
      </c>
      <c r="V7" s="109" t="s">
        <v>1429</v>
      </c>
      <c r="W7" s="109">
        <v>7</v>
      </c>
      <c r="X7" s="109">
        <v>7</v>
      </c>
      <c r="Y7" s="109">
        <v>0</v>
      </c>
      <c r="Z7" s="109">
        <v>0</v>
      </c>
      <c r="AA7" s="109">
        <v>0</v>
      </c>
      <c r="AB7" s="109" t="s">
        <v>1430</v>
      </c>
      <c r="AC7" s="109" t="s">
        <v>737</v>
      </c>
      <c r="AD7">
        <v>5</v>
      </c>
      <c r="AE7">
        <v>5</v>
      </c>
      <c r="AF7">
        <v>0</v>
      </c>
    </row>
    <row r="8" spans="1:32" ht="88.05" customHeight="1" x14ac:dyDescent="0.3">
      <c r="A8" s="11">
        <v>4</v>
      </c>
      <c r="B8" s="12" t="s">
        <v>738</v>
      </c>
      <c r="C8" s="13">
        <v>1693</v>
      </c>
      <c r="E8" s="12" t="s">
        <v>1446</v>
      </c>
      <c r="F8" s="12" t="s">
        <v>1439</v>
      </c>
      <c r="G8" s="13">
        <v>585</v>
      </c>
      <c r="I8" s="12" t="s">
        <v>1447</v>
      </c>
      <c r="J8" s="12" t="s">
        <v>1439</v>
      </c>
      <c r="L8" s="12"/>
      <c r="O8" s="21" t="s">
        <v>1448</v>
      </c>
      <c r="P8" s="21" t="s">
        <v>1449</v>
      </c>
      <c r="Q8" s="21" t="s">
        <v>739</v>
      </c>
      <c r="R8" s="14" t="s">
        <v>1259</v>
      </c>
      <c r="S8" s="14" t="s">
        <v>1450</v>
      </c>
      <c r="T8" s="14" t="s">
        <v>1451</v>
      </c>
      <c r="U8" s="12" t="s">
        <v>1452</v>
      </c>
      <c r="V8" s="105" t="s">
        <v>1429</v>
      </c>
      <c r="W8" s="105">
        <v>0</v>
      </c>
      <c r="X8" s="105">
        <v>0</v>
      </c>
      <c r="Y8" s="105">
        <v>0</v>
      </c>
      <c r="Z8" s="105">
        <v>0</v>
      </c>
      <c r="AA8" s="105">
        <v>0</v>
      </c>
      <c r="AB8" s="105" t="s">
        <v>1430</v>
      </c>
      <c r="AC8" s="105" t="s">
        <v>740</v>
      </c>
      <c r="AD8">
        <v>0</v>
      </c>
      <c r="AE8">
        <v>0</v>
      </c>
      <c r="AF8">
        <v>0</v>
      </c>
    </row>
    <row r="9" spans="1:32" ht="88.05" customHeight="1" x14ac:dyDescent="0.3">
      <c r="A9" s="11">
        <v>5</v>
      </c>
      <c r="B9" s="12" t="s">
        <v>741</v>
      </c>
      <c r="E9" s="12" t="s">
        <v>1453</v>
      </c>
      <c r="F9" s="12" t="s">
        <v>1432</v>
      </c>
      <c r="I9" s="12" t="s">
        <v>1454</v>
      </c>
      <c r="J9" s="12" t="s">
        <v>1432</v>
      </c>
      <c r="L9" s="12"/>
      <c r="O9" s="21" t="s">
        <v>1455</v>
      </c>
      <c r="P9" s="21" t="s">
        <v>1456</v>
      </c>
      <c r="Q9" s="21" t="s">
        <v>742</v>
      </c>
      <c r="R9" s="14" t="s">
        <v>1260</v>
      </c>
      <c r="S9" s="14" t="s">
        <v>1457</v>
      </c>
      <c r="T9" s="14"/>
      <c r="U9" s="12" t="s">
        <v>1458</v>
      </c>
      <c r="V9" s="109" t="s">
        <v>1429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 t="s">
        <v>1430</v>
      </c>
      <c r="AC9" s="109" t="s">
        <v>743</v>
      </c>
      <c r="AD9">
        <v>0</v>
      </c>
      <c r="AE9">
        <v>0</v>
      </c>
      <c r="AF9">
        <v>0</v>
      </c>
    </row>
    <row r="10" spans="1:32" ht="88.05" customHeight="1" x14ac:dyDescent="0.3">
      <c r="A10" s="11">
        <v>6</v>
      </c>
      <c r="B10" s="12" t="s">
        <v>744</v>
      </c>
      <c r="E10" s="12" t="s">
        <v>1459</v>
      </c>
      <c r="F10" s="12" t="s">
        <v>1432</v>
      </c>
      <c r="I10" s="12" t="s">
        <v>1460</v>
      </c>
      <c r="J10" s="12" t="s">
        <v>1432</v>
      </c>
      <c r="L10" s="12"/>
      <c r="O10" s="21" t="s">
        <v>1461</v>
      </c>
      <c r="P10" s="21" t="s">
        <v>1462</v>
      </c>
      <c r="Q10" s="21" t="s">
        <v>745</v>
      </c>
      <c r="R10" s="14" t="s">
        <v>1261</v>
      </c>
      <c r="S10" s="14" t="s">
        <v>1463</v>
      </c>
      <c r="T10" s="14"/>
      <c r="U10" s="12" t="s">
        <v>1464</v>
      </c>
      <c r="V10" s="105" t="s">
        <v>1429</v>
      </c>
      <c r="W10" s="105">
        <v>0</v>
      </c>
      <c r="X10" s="105">
        <v>0</v>
      </c>
      <c r="Y10" s="105">
        <v>0</v>
      </c>
      <c r="Z10" s="105">
        <v>0</v>
      </c>
      <c r="AA10" s="105">
        <v>1</v>
      </c>
      <c r="AB10" s="105" t="s">
        <v>1430</v>
      </c>
      <c r="AC10" s="105" t="s">
        <v>746</v>
      </c>
      <c r="AD10">
        <v>0</v>
      </c>
      <c r="AE10">
        <v>0</v>
      </c>
      <c r="AF10">
        <v>0</v>
      </c>
    </row>
    <row r="11" spans="1:32" ht="88.05" customHeight="1" x14ac:dyDescent="0.3">
      <c r="A11" s="11">
        <v>7</v>
      </c>
      <c r="B11" s="12" t="s">
        <v>747</v>
      </c>
      <c r="E11" s="12" t="s">
        <v>1465</v>
      </c>
      <c r="F11" s="12" t="s">
        <v>1432</v>
      </c>
      <c r="I11" s="12" t="s">
        <v>1466</v>
      </c>
      <c r="J11" s="12" t="s">
        <v>1432</v>
      </c>
      <c r="L11" s="12"/>
      <c r="O11" s="21" t="s">
        <v>1467</v>
      </c>
      <c r="P11" s="21" t="s">
        <v>1468</v>
      </c>
      <c r="Q11" s="21" t="s">
        <v>733</v>
      </c>
      <c r="R11" s="14" t="s">
        <v>1262</v>
      </c>
      <c r="S11" s="14" t="s">
        <v>1469</v>
      </c>
      <c r="T11" s="14"/>
      <c r="U11" s="12" t="s">
        <v>1470</v>
      </c>
      <c r="V11" s="109" t="s">
        <v>1429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 t="s">
        <v>1430</v>
      </c>
      <c r="AC11" s="109" t="s">
        <v>748</v>
      </c>
      <c r="AD11">
        <v>0</v>
      </c>
      <c r="AE11">
        <v>0</v>
      </c>
      <c r="AF11">
        <v>0</v>
      </c>
    </row>
    <row r="12" spans="1:32" ht="88.05" customHeight="1" x14ac:dyDescent="0.3">
      <c r="A12" s="11">
        <v>8</v>
      </c>
      <c r="B12" s="12" t="s">
        <v>208</v>
      </c>
      <c r="E12" s="12" t="s">
        <v>1471</v>
      </c>
      <c r="F12" s="12" t="s">
        <v>1472</v>
      </c>
      <c r="I12" s="12" t="s">
        <v>1473</v>
      </c>
      <c r="J12" s="12" t="s">
        <v>1432</v>
      </c>
      <c r="L12" s="12"/>
      <c r="O12" s="21" t="s">
        <v>1474</v>
      </c>
      <c r="P12" s="21" t="s">
        <v>1475</v>
      </c>
      <c r="Q12" s="21" t="s">
        <v>749</v>
      </c>
      <c r="R12" s="14" t="s">
        <v>1263</v>
      </c>
      <c r="S12" s="14" t="s">
        <v>1476</v>
      </c>
      <c r="T12" s="14"/>
      <c r="U12" s="12" t="s">
        <v>1477</v>
      </c>
      <c r="V12" s="105" t="s">
        <v>1429</v>
      </c>
      <c r="W12" s="105">
        <v>1</v>
      </c>
      <c r="X12" s="105">
        <v>0</v>
      </c>
      <c r="Y12" s="105">
        <v>1</v>
      </c>
      <c r="Z12" s="105">
        <v>1</v>
      </c>
      <c r="AA12" s="105">
        <v>4</v>
      </c>
      <c r="AB12" s="105" t="s">
        <v>1430</v>
      </c>
      <c r="AC12" s="105" t="s">
        <v>751</v>
      </c>
      <c r="AD12">
        <v>1</v>
      </c>
      <c r="AE12">
        <v>0</v>
      </c>
      <c r="AF12">
        <v>1</v>
      </c>
    </row>
    <row r="13" spans="1:32" ht="88.05" customHeight="1" x14ac:dyDescent="0.3">
      <c r="A13" s="11">
        <v>9</v>
      </c>
      <c r="B13" s="12" t="s">
        <v>223</v>
      </c>
      <c r="C13" s="13">
        <v>5400</v>
      </c>
      <c r="E13" s="12" t="s">
        <v>1478</v>
      </c>
      <c r="F13" s="12" t="s">
        <v>1421</v>
      </c>
      <c r="G13" s="13">
        <v>2000</v>
      </c>
      <c r="I13" s="12" t="s">
        <v>1479</v>
      </c>
      <c r="J13" s="12" t="s">
        <v>1421</v>
      </c>
      <c r="K13" s="13">
        <v>5400</v>
      </c>
      <c r="L13" s="12" t="s">
        <v>1480</v>
      </c>
      <c r="M13" s="15">
        <v>2000</v>
      </c>
      <c r="O13" s="21" t="s">
        <v>1481</v>
      </c>
      <c r="P13" s="21" t="s">
        <v>1482</v>
      </c>
      <c r="Q13" s="21" t="s">
        <v>753</v>
      </c>
      <c r="R13" s="14" t="s">
        <v>1264</v>
      </c>
      <c r="S13" s="14" t="s">
        <v>1483</v>
      </c>
      <c r="T13" s="14" t="s">
        <v>230</v>
      </c>
      <c r="U13" s="12" t="s">
        <v>1484</v>
      </c>
      <c r="V13" s="109" t="s">
        <v>1429</v>
      </c>
      <c r="W13" s="109">
        <v>2</v>
      </c>
      <c r="X13" s="109">
        <v>2</v>
      </c>
      <c r="Y13" s="109">
        <v>0</v>
      </c>
      <c r="Z13" s="109">
        <v>0</v>
      </c>
      <c r="AA13" s="109">
        <v>0</v>
      </c>
      <c r="AB13" s="109" t="s">
        <v>1430</v>
      </c>
      <c r="AC13" s="109" t="s">
        <v>754</v>
      </c>
      <c r="AD13">
        <v>2</v>
      </c>
      <c r="AE13">
        <v>2</v>
      </c>
      <c r="AF13">
        <v>0</v>
      </c>
    </row>
    <row r="14" spans="1:32" ht="88.05" customHeight="1" x14ac:dyDescent="0.3">
      <c r="A14" s="11">
        <v>10</v>
      </c>
      <c r="B14" s="12" t="s">
        <v>755</v>
      </c>
      <c r="E14" s="12" t="s">
        <v>1485</v>
      </c>
      <c r="F14" s="12" t="s">
        <v>1432</v>
      </c>
      <c r="I14" s="12" t="s">
        <v>1486</v>
      </c>
      <c r="J14" s="12" t="s">
        <v>1432</v>
      </c>
      <c r="L14" s="12"/>
      <c r="N14" s="15">
        <v>6200</v>
      </c>
      <c r="O14" s="21" t="s">
        <v>1487</v>
      </c>
      <c r="P14" s="21" t="s">
        <v>1488</v>
      </c>
      <c r="Q14" s="21" t="s">
        <v>756</v>
      </c>
      <c r="R14" s="14" t="s">
        <v>1265</v>
      </c>
      <c r="S14" s="14" t="s">
        <v>1489</v>
      </c>
      <c r="T14" s="14" t="s">
        <v>1490</v>
      </c>
      <c r="U14" s="12" t="s">
        <v>1491</v>
      </c>
      <c r="V14" s="105" t="s">
        <v>1429</v>
      </c>
      <c r="W14" s="105">
        <v>0</v>
      </c>
      <c r="X14" s="105">
        <v>0</v>
      </c>
      <c r="Y14" s="105">
        <v>0</v>
      </c>
      <c r="Z14" s="105">
        <v>0</v>
      </c>
      <c r="AA14" s="105">
        <v>2</v>
      </c>
      <c r="AB14" s="105" t="s">
        <v>1430</v>
      </c>
      <c r="AC14" s="105" t="s">
        <v>757</v>
      </c>
      <c r="AD14">
        <v>0</v>
      </c>
      <c r="AE14">
        <v>0</v>
      </c>
      <c r="AF14">
        <v>0</v>
      </c>
    </row>
    <row r="15" spans="1:32" ht="88.05" customHeight="1" x14ac:dyDescent="0.3">
      <c r="A15" s="11">
        <v>11</v>
      </c>
      <c r="B15" s="12" t="s">
        <v>758</v>
      </c>
      <c r="E15" s="12" t="s">
        <v>1492</v>
      </c>
      <c r="F15" s="12" t="s">
        <v>1432</v>
      </c>
      <c r="I15" s="12" t="s">
        <v>1493</v>
      </c>
      <c r="J15" s="12" t="s">
        <v>1432</v>
      </c>
      <c r="L15" s="12"/>
      <c r="O15" s="21" t="s">
        <v>1494</v>
      </c>
      <c r="P15" s="21" t="s">
        <v>1495</v>
      </c>
      <c r="Q15" s="21" t="s">
        <v>759</v>
      </c>
      <c r="R15" s="14" t="s">
        <v>1266</v>
      </c>
      <c r="S15" s="14" t="s">
        <v>1496</v>
      </c>
      <c r="T15" s="14"/>
      <c r="U15" s="12" t="s">
        <v>1497</v>
      </c>
      <c r="V15" s="109" t="s">
        <v>1429</v>
      </c>
      <c r="W15" s="109">
        <v>0</v>
      </c>
      <c r="X15" s="109">
        <v>0</v>
      </c>
      <c r="Y15" s="109">
        <v>0</v>
      </c>
      <c r="Z15" s="109">
        <v>0</v>
      </c>
      <c r="AA15" s="109">
        <v>1</v>
      </c>
      <c r="AB15" s="109" t="s">
        <v>1430</v>
      </c>
      <c r="AC15" s="109" t="s">
        <v>760</v>
      </c>
      <c r="AD15">
        <v>0</v>
      </c>
      <c r="AE15">
        <v>0</v>
      </c>
      <c r="AF15">
        <v>0</v>
      </c>
    </row>
    <row r="16" spans="1:32" ht="88.05" customHeight="1" x14ac:dyDescent="0.3">
      <c r="A16" s="11">
        <v>12</v>
      </c>
      <c r="B16" s="12" t="s">
        <v>761</v>
      </c>
      <c r="C16" s="13">
        <v>421.4</v>
      </c>
      <c r="E16" s="12" t="s">
        <v>1498</v>
      </c>
      <c r="F16" s="12" t="s">
        <v>1499</v>
      </c>
      <c r="I16" s="12" t="s">
        <v>1500</v>
      </c>
      <c r="J16" s="12" t="s">
        <v>1499</v>
      </c>
      <c r="L16" s="12"/>
      <c r="N16" s="15">
        <v>75</v>
      </c>
      <c r="O16" s="21" t="s">
        <v>1501</v>
      </c>
      <c r="P16" s="21" t="s">
        <v>1502</v>
      </c>
      <c r="Q16" s="21" t="s">
        <v>762</v>
      </c>
      <c r="R16" s="14" t="s">
        <v>1267</v>
      </c>
      <c r="S16" s="14" t="s">
        <v>1503</v>
      </c>
      <c r="T16" s="14" t="s">
        <v>1504</v>
      </c>
      <c r="U16" s="12" t="s">
        <v>1505</v>
      </c>
      <c r="V16" s="105" t="s">
        <v>1429</v>
      </c>
      <c r="W16" s="105">
        <v>0</v>
      </c>
      <c r="X16" s="105">
        <v>0</v>
      </c>
      <c r="Y16" s="105">
        <v>0</v>
      </c>
      <c r="Z16" s="105">
        <v>0</v>
      </c>
      <c r="AA16" s="105">
        <v>1</v>
      </c>
      <c r="AB16" s="105" t="s">
        <v>1430</v>
      </c>
      <c r="AC16" s="105" t="s">
        <v>763</v>
      </c>
      <c r="AD16">
        <v>0</v>
      </c>
      <c r="AE16">
        <v>0</v>
      </c>
      <c r="AF16">
        <v>0</v>
      </c>
    </row>
    <row r="17" spans="1:32" ht="88.05" customHeight="1" x14ac:dyDescent="0.3">
      <c r="A17" s="11">
        <v>13</v>
      </c>
      <c r="B17" s="12" t="s">
        <v>764</v>
      </c>
      <c r="E17" s="12" t="s">
        <v>1506</v>
      </c>
      <c r="F17" s="12" t="s">
        <v>1432</v>
      </c>
      <c r="I17" s="12" t="s">
        <v>1507</v>
      </c>
      <c r="J17" s="12" t="s">
        <v>1432</v>
      </c>
      <c r="L17" s="12"/>
      <c r="O17" s="21" t="s">
        <v>1508</v>
      </c>
      <c r="P17" s="21" t="s">
        <v>1509</v>
      </c>
      <c r="Q17" s="21" t="s">
        <v>765</v>
      </c>
      <c r="R17" s="14" t="s">
        <v>1268</v>
      </c>
      <c r="S17" s="14" t="s">
        <v>1510</v>
      </c>
      <c r="T17" s="14"/>
      <c r="U17" s="12" t="s">
        <v>1511</v>
      </c>
      <c r="V17" s="109" t="s">
        <v>1429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 t="s">
        <v>1430</v>
      </c>
      <c r="AC17" s="109" t="s">
        <v>766</v>
      </c>
      <c r="AD17">
        <v>0</v>
      </c>
      <c r="AE17">
        <v>0</v>
      </c>
      <c r="AF17">
        <v>0</v>
      </c>
    </row>
    <row r="18" spans="1:32" ht="88.05" customHeight="1" x14ac:dyDescent="0.3">
      <c r="A18" s="11">
        <v>14</v>
      </c>
      <c r="B18" s="12" t="s">
        <v>767</v>
      </c>
      <c r="E18" s="12" t="s">
        <v>1512</v>
      </c>
      <c r="F18" s="12" t="s">
        <v>1432</v>
      </c>
      <c r="I18" s="12" t="s">
        <v>1513</v>
      </c>
      <c r="J18" s="12" t="s">
        <v>1432</v>
      </c>
      <c r="L18" s="12"/>
      <c r="O18" s="21" t="s">
        <v>1514</v>
      </c>
      <c r="P18" s="21" t="s">
        <v>1515</v>
      </c>
      <c r="Q18" s="21" t="s">
        <v>733</v>
      </c>
      <c r="R18" s="14" t="s">
        <v>1269</v>
      </c>
      <c r="S18" s="14" t="s">
        <v>1516</v>
      </c>
      <c r="T18" s="14"/>
      <c r="U18" s="12" t="s">
        <v>1517</v>
      </c>
      <c r="V18" s="105" t="s">
        <v>1429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 t="s">
        <v>1430</v>
      </c>
      <c r="AC18" s="105" t="s">
        <v>768</v>
      </c>
      <c r="AD18">
        <v>0</v>
      </c>
      <c r="AE18">
        <v>0</v>
      </c>
      <c r="AF18">
        <v>0</v>
      </c>
    </row>
    <row r="19" spans="1:32" ht="88.05" customHeight="1" x14ac:dyDescent="0.3">
      <c r="A19" s="11">
        <v>15</v>
      </c>
      <c r="B19" s="12" t="s">
        <v>233</v>
      </c>
      <c r="C19" s="13">
        <v>4267</v>
      </c>
      <c r="E19" s="12" t="s">
        <v>1518</v>
      </c>
      <c r="F19" s="12" t="s">
        <v>1439</v>
      </c>
      <c r="G19" s="13">
        <v>1291</v>
      </c>
      <c r="I19" s="12" t="s">
        <v>1519</v>
      </c>
      <c r="J19" s="12" t="s">
        <v>1439</v>
      </c>
      <c r="L19" s="12" t="s">
        <v>1520</v>
      </c>
      <c r="O19" s="21" t="s">
        <v>1521</v>
      </c>
      <c r="P19" s="21" t="s">
        <v>1522</v>
      </c>
      <c r="Q19" s="21" t="s">
        <v>736</v>
      </c>
      <c r="R19" s="14" t="s">
        <v>1270</v>
      </c>
      <c r="S19" s="14" t="s">
        <v>1523</v>
      </c>
      <c r="T19" s="14" t="s">
        <v>1524</v>
      </c>
      <c r="U19" s="12" t="s">
        <v>1525</v>
      </c>
      <c r="V19" s="109" t="s">
        <v>1429</v>
      </c>
      <c r="W19" s="109">
        <v>16</v>
      </c>
      <c r="X19" s="109">
        <v>12</v>
      </c>
      <c r="Y19" s="109">
        <v>4</v>
      </c>
      <c r="Z19" s="109">
        <v>4</v>
      </c>
      <c r="AA19" s="109">
        <v>2</v>
      </c>
      <c r="AB19" s="109" t="s">
        <v>1430</v>
      </c>
      <c r="AC19" s="109" t="s">
        <v>769</v>
      </c>
      <c r="AD19">
        <v>16</v>
      </c>
      <c r="AE19">
        <v>12</v>
      </c>
      <c r="AF19">
        <v>4</v>
      </c>
    </row>
    <row r="20" spans="1:32" ht="88.05" customHeight="1" x14ac:dyDescent="0.3">
      <c r="A20" s="11">
        <v>16</v>
      </c>
      <c r="B20" s="12" t="s">
        <v>239</v>
      </c>
      <c r="C20" s="13">
        <v>2487</v>
      </c>
      <c r="E20" s="12" t="s">
        <v>1526</v>
      </c>
      <c r="F20" s="12" t="s">
        <v>1439</v>
      </c>
      <c r="G20" s="13">
        <v>1071</v>
      </c>
      <c r="I20" s="12" t="s">
        <v>1527</v>
      </c>
      <c r="J20" s="12" t="s">
        <v>1439</v>
      </c>
      <c r="K20" s="13">
        <v>153</v>
      </c>
      <c r="L20" s="12" t="s">
        <v>1528</v>
      </c>
      <c r="N20" s="15">
        <v>3000</v>
      </c>
      <c r="O20" s="21" t="s">
        <v>1529</v>
      </c>
      <c r="P20" s="21" t="s">
        <v>1530</v>
      </c>
      <c r="Q20" s="21" t="s">
        <v>771</v>
      </c>
      <c r="R20" s="14" t="s">
        <v>1271</v>
      </c>
      <c r="S20" s="14" t="s">
        <v>1531</v>
      </c>
      <c r="T20" s="14" t="s">
        <v>245</v>
      </c>
      <c r="U20" s="12" t="s">
        <v>1532</v>
      </c>
      <c r="V20" s="105" t="s">
        <v>1429</v>
      </c>
      <c r="W20" s="105">
        <v>3</v>
      </c>
      <c r="X20" s="105">
        <v>1</v>
      </c>
      <c r="Y20" s="105">
        <v>2</v>
      </c>
      <c r="Z20" s="105">
        <v>2</v>
      </c>
      <c r="AA20" s="105">
        <v>0</v>
      </c>
      <c r="AB20" s="105" t="s">
        <v>1430</v>
      </c>
      <c r="AC20" s="105" t="s">
        <v>773</v>
      </c>
      <c r="AD20">
        <v>3</v>
      </c>
      <c r="AE20">
        <v>1</v>
      </c>
      <c r="AF20">
        <v>2</v>
      </c>
    </row>
    <row r="21" spans="1:32" ht="88.05" customHeight="1" x14ac:dyDescent="0.3">
      <c r="A21" s="11">
        <v>17</v>
      </c>
      <c r="B21" s="12" t="s">
        <v>254</v>
      </c>
      <c r="C21" s="13">
        <v>463</v>
      </c>
      <c r="E21" s="12" t="s">
        <v>1533</v>
      </c>
      <c r="F21" s="12" t="s">
        <v>1439</v>
      </c>
      <c r="G21" s="13">
        <v>180</v>
      </c>
      <c r="I21" s="12" t="s">
        <v>1534</v>
      </c>
      <c r="J21" s="12" t="s">
        <v>1439</v>
      </c>
      <c r="L21" s="12"/>
      <c r="O21" s="21" t="s">
        <v>1535</v>
      </c>
      <c r="P21" s="21" t="s">
        <v>1536</v>
      </c>
      <c r="Q21" s="21" t="s">
        <v>739</v>
      </c>
      <c r="R21" s="14" t="s">
        <v>1272</v>
      </c>
      <c r="S21" s="14" t="s">
        <v>1537</v>
      </c>
      <c r="T21" s="14"/>
      <c r="U21" s="12" t="s">
        <v>1538</v>
      </c>
      <c r="V21" s="109" t="s">
        <v>1429</v>
      </c>
      <c r="W21" s="109">
        <v>4</v>
      </c>
      <c r="X21" s="109">
        <v>4</v>
      </c>
      <c r="Y21" s="109">
        <v>0</v>
      </c>
      <c r="Z21" s="109">
        <v>0</v>
      </c>
      <c r="AA21" s="109">
        <v>1</v>
      </c>
      <c r="AB21" s="109" t="s">
        <v>1430</v>
      </c>
      <c r="AC21" s="109" t="s">
        <v>774</v>
      </c>
      <c r="AD21">
        <v>2</v>
      </c>
      <c r="AE21">
        <v>2</v>
      </c>
      <c r="AF21">
        <v>0</v>
      </c>
    </row>
    <row r="22" spans="1:32" ht="88.05" customHeight="1" x14ac:dyDescent="0.3">
      <c r="A22" s="11">
        <v>18</v>
      </c>
      <c r="B22" s="12" t="s">
        <v>775</v>
      </c>
      <c r="D22" s="13">
        <v>136.172</v>
      </c>
      <c r="E22" s="12" t="s">
        <v>1539</v>
      </c>
      <c r="F22" s="12" t="s">
        <v>1439</v>
      </c>
      <c r="H22" s="13">
        <v>85.054000000000002</v>
      </c>
      <c r="I22" s="12" t="s">
        <v>1540</v>
      </c>
      <c r="J22" s="12" t="s">
        <v>1439</v>
      </c>
      <c r="L22" s="12"/>
      <c r="O22" s="21" t="s">
        <v>1541</v>
      </c>
      <c r="P22" s="21" t="s">
        <v>1542</v>
      </c>
      <c r="Q22" s="21" t="s">
        <v>776</v>
      </c>
      <c r="R22" s="14" t="s">
        <v>1273</v>
      </c>
      <c r="S22" s="14" t="s">
        <v>1543</v>
      </c>
      <c r="T22" s="14"/>
      <c r="U22" s="12" t="s">
        <v>1544</v>
      </c>
      <c r="V22" s="105" t="s">
        <v>1429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 t="s">
        <v>1430</v>
      </c>
      <c r="AC22" s="105" t="s">
        <v>777</v>
      </c>
      <c r="AD22">
        <v>0</v>
      </c>
      <c r="AE22">
        <v>0</v>
      </c>
      <c r="AF22">
        <v>0</v>
      </c>
    </row>
    <row r="23" spans="1:32" ht="88.05" customHeight="1" x14ac:dyDescent="0.3">
      <c r="A23" s="11">
        <v>19</v>
      </c>
      <c r="B23" s="12" t="s">
        <v>778</v>
      </c>
      <c r="D23" s="13">
        <v>375</v>
      </c>
      <c r="E23" s="12" t="s">
        <v>1545</v>
      </c>
      <c r="F23" s="12" t="s">
        <v>1439</v>
      </c>
      <c r="I23" s="12" t="s">
        <v>1546</v>
      </c>
      <c r="J23" s="12" t="s">
        <v>1432</v>
      </c>
      <c r="L23" s="12"/>
      <c r="O23" s="21" t="s">
        <v>1547</v>
      </c>
      <c r="P23" s="21" t="s">
        <v>1548</v>
      </c>
      <c r="Q23" s="21" t="s">
        <v>779</v>
      </c>
      <c r="R23" s="14" t="s">
        <v>1274</v>
      </c>
      <c r="S23" s="14" t="s">
        <v>1549</v>
      </c>
      <c r="T23" s="14"/>
      <c r="U23" s="12" t="s">
        <v>1550</v>
      </c>
      <c r="V23" s="109" t="s">
        <v>1429</v>
      </c>
      <c r="W23" s="109">
        <v>0</v>
      </c>
      <c r="X23" s="109">
        <v>0</v>
      </c>
      <c r="Y23" s="109">
        <v>0</v>
      </c>
      <c r="Z23" s="109">
        <v>0</v>
      </c>
      <c r="AA23" s="109">
        <v>0</v>
      </c>
      <c r="AB23" s="109" t="s">
        <v>1430</v>
      </c>
      <c r="AC23" s="109" t="s">
        <v>780</v>
      </c>
      <c r="AD23">
        <v>0</v>
      </c>
      <c r="AE23">
        <v>0</v>
      </c>
      <c r="AF23">
        <v>0</v>
      </c>
    </row>
    <row r="24" spans="1:32" ht="88.05" customHeight="1" x14ac:dyDescent="0.3">
      <c r="A24" s="11">
        <v>20</v>
      </c>
      <c r="B24" s="12" t="s">
        <v>781</v>
      </c>
      <c r="E24" s="12" t="s">
        <v>1551</v>
      </c>
      <c r="F24" s="12" t="s">
        <v>1432</v>
      </c>
      <c r="I24" s="12" t="s">
        <v>1552</v>
      </c>
      <c r="J24" s="12" t="s">
        <v>1432</v>
      </c>
      <c r="L24" s="12"/>
      <c r="O24" s="21" t="s">
        <v>1553</v>
      </c>
      <c r="P24" s="21" t="s">
        <v>1554</v>
      </c>
      <c r="Q24" s="21" t="s">
        <v>782</v>
      </c>
      <c r="R24" s="14" t="s">
        <v>1275</v>
      </c>
      <c r="S24" s="14" t="s">
        <v>1555</v>
      </c>
      <c r="T24" s="14"/>
      <c r="U24" s="12" t="s">
        <v>1556</v>
      </c>
      <c r="V24" s="105" t="s">
        <v>1429</v>
      </c>
      <c r="W24" s="105">
        <v>0</v>
      </c>
      <c r="X24" s="105">
        <v>0</v>
      </c>
      <c r="Y24" s="105">
        <v>0</v>
      </c>
      <c r="Z24" s="105">
        <v>0</v>
      </c>
      <c r="AA24" s="105">
        <v>1</v>
      </c>
      <c r="AB24" s="105" t="s">
        <v>1430</v>
      </c>
      <c r="AC24" s="105" t="s">
        <v>783</v>
      </c>
      <c r="AD24">
        <v>0</v>
      </c>
      <c r="AE24">
        <v>0</v>
      </c>
      <c r="AF24">
        <v>0</v>
      </c>
    </row>
    <row r="25" spans="1:32" ht="88.05" customHeight="1" x14ac:dyDescent="0.3">
      <c r="A25" s="11">
        <v>21</v>
      </c>
      <c r="B25" s="12" t="s">
        <v>262</v>
      </c>
      <c r="C25" s="13">
        <v>10963</v>
      </c>
      <c r="E25" s="12" t="s">
        <v>1557</v>
      </c>
      <c r="F25" s="12" t="s">
        <v>1439</v>
      </c>
      <c r="G25" s="13">
        <v>3540</v>
      </c>
      <c r="I25" s="12" t="s">
        <v>1558</v>
      </c>
      <c r="J25" s="12" t="s">
        <v>1439</v>
      </c>
      <c r="L25" s="12"/>
      <c r="O25" s="21" t="s">
        <v>1559</v>
      </c>
      <c r="P25" s="21" t="s">
        <v>1560</v>
      </c>
      <c r="Q25" s="21" t="s">
        <v>736</v>
      </c>
      <c r="R25" s="14" t="s">
        <v>1276</v>
      </c>
      <c r="S25" s="14" t="s">
        <v>1561</v>
      </c>
      <c r="T25" s="14" t="s">
        <v>265</v>
      </c>
      <c r="U25" s="12" t="s">
        <v>1562</v>
      </c>
      <c r="V25" s="109" t="s">
        <v>1429</v>
      </c>
      <c r="W25" s="109">
        <v>3</v>
      </c>
      <c r="X25" s="109">
        <v>3</v>
      </c>
      <c r="Y25" s="109">
        <v>0</v>
      </c>
      <c r="Z25" s="109">
        <v>0</v>
      </c>
      <c r="AA25" s="109">
        <v>0</v>
      </c>
      <c r="AB25" s="109" t="s">
        <v>1430</v>
      </c>
      <c r="AC25" s="109" t="s">
        <v>784</v>
      </c>
      <c r="AD25">
        <v>3</v>
      </c>
      <c r="AE25">
        <v>3</v>
      </c>
      <c r="AF25">
        <v>0</v>
      </c>
    </row>
    <row r="26" spans="1:32" ht="88.05" customHeight="1" x14ac:dyDescent="0.3">
      <c r="A26" s="11">
        <v>22</v>
      </c>
      <c r="B26" s="12" t="s">
        <v>785</v>
      </c>
      <c r="E26" s="12" t="s">
        <v>1563</v>
      </c>
      <c r="F26" s="12" t="s">
        <v>1432</v>
      </c>
      <c r="I26" s="12" t="s">
        <v>1564</v>
      </c>
      <c r="J26" s="12" t="s">
        <v>1432</v>
      </c>
      <c r="L26" s="12"/>
      <c r="O26" s="21" t="s">
        <v>1565</v>
      </c>
      <c r="P26" s="21" t="s">
        <v>1566</v>
      </c>
      <c r="Q26" s="21" t="s">
        <v>786</v>
      </c>
      <c r="R26" s="14" t="s">
        <v>1277</v>
      </c>
      <c r="S26" s="14" t="s">
        <v>1567</v>
      </c>
      <c r="T26" s="14" t="s">
        <v>1568</v>
      </c>
      <c r="U26" s="12" t="s">
        <v>1569</v>
      </c>
      <c r="V26" s="105" t="s">
        <v>1429</v>
      </c>
      <c r="W26" s="105">
        <v>0</v>
      </c>
      <c r="X26" s="105">
        <v>0</v>
      </c>
      <c r="Y26" s="105">
        <v>0</v>
      </c>
      <c r="Z26" s="105">
        <v>0</v>
      </c>
      <c r="AA26" s="105">
        <v>1</v>
      </c>
      <c r="AB26" s="105" t="s">
        <v>1430</v>
      </c>
      <c r="AC26" s="105" t="s">
        <v>787</v>
      </c>
      <c r="AD26">
        <v>0</v>
      </c>
      <c r="AE26">
        <v>0</v>
      </c>
      <c r="AF26">
        <v>0</v>
      </c>
    </row>
    <row r="27" spans="1:32" ht="88.05" customHeight="1" x14ac:dyDescent="0.3">
      <c r="A27" s="11">
        <v>23</v>
      </c>
      <c r="B27" s="12" t="s">
        <v>788</v>
      </c>
      <c r="C27" s="13">
        <v>4128</v>
      </c>
      <c r="E27" s="12" t="s">
        <v>1570</v>
      </c>
      <c r="F27" s="12" t="s">
        <v>1439</v>
      </c>
      <c r="G27" s="13">
        <v>1200</v>
      </c>
      <c r="I27" s="12" t="s">
        <v>1571</v>
      </c>
      <c r="J27" s="12" t="s">
        <v>1439</v>
      </c>
      <c r="K27" s="13">
        <v>1391</v>
      </c>
      <c r="L27" s="12" t="s">
        <v>1572</v>
      </c>
      <c r="O27" s="21" t="s">
        <v>1573</v>
      </c>
      <c r="P27" s="21" t="s">
        <v>1574</v>
      </c>
      <c r="Q27" s="21" t="s">
        <v>789</v>
      </c>
      <c r="R27" s="14" t="s">
        <v>1278</v>
      </c>
      <c r="S27" s="14" t="s">
        <v>1575</v>
      </c>
      <c r="T27" s="14"/>
      <c r="U27" s="12" t="s">
        <v>1576</v>
      </c>
      <c r="V27" s="109" t="s">
        <v>1429</v>
      </c>
      <c r="W27" s="109">
        <v>4</v>
      </c>
      <c r="X27" s="109">
        <v>3</v>
      </c>
      <c r="Y27" s="109">
        <v>1</v>
      </c>
      <c r="Z27" s="109">
        <v>1</v>
      </c>
      <c r="AA27" s="109">
        <v>0</v>
      </c>
      <c r="AB27" s="109" t="s">
        <v>1430</v>
      </c>
      <c r="AC27" s="109" t="s">
        <v>790</v>
      </c>
      <c r="AD27">
        <v>1</v>
      </c>
      <c r="AE27">
        <v>0</v>
      </c>
      <c r="AF27">
        <v>1</v>
      </c>
    </row>
    <row r="28" spans="1:32" ht="88.05" customHeight="1" x14ac:dyDescent="0.3">
      <c r="A28" s="11">
        <v>24</v>
      </c>
      <c r="B28" s="12" t="s">
        <v>791</v>
      </c>
      <c r="C28" s="13">
        <v>76.599999999999994</v>
      </c>
      <c r="E28" s="12" t="s">
        <v>1577</v>
      </c>
      <c r="F28" s="12" t="s">
        <v>1439</v>
      </c>
      <c r="I28" s="12" t="s">
        <v>1578</v>
      </c>
      <c r="J28" s="12" t="s">
        <v>1432</v>
      </c>
      <c r="L28" s="12"/>
      <c r="O28" s="21" t="s">
        <v>1579</v>
      </c>
      <c r="P28" s="21" t="s">
        <v>1580</v>
      </c>
      <c r="Q28" s="21" t="s">
        <v>792</v>
      </c>
      <c r="R28" s="14" t="s">
        <v>1279</v>
      </c>
      <c r="S28" s="14" t="s">
        <v>1581</v>
      </c>
      <c r="T28" s="14"/>
      <c r="U28" s="12" t="s">
        <v>1582</v>
      </c>
      <c r="V28" s="105" t="s">
        <v>1429</v>
      </c>
      <c r="W28" s="105">
        <v>0</v>
      </c>
      <c r="X28" s="105">
        <v>0</v>
      </c>
      <c r="Y28" s="105">
        <v>0</v>
      </c>
      <c r="Z28" s="105">
        <v>0</v>
      </c>
      <c r="AA28" s="105">
        <v>2</v>
      </c>
      <c r="AB28" s="105" t="s">
        <v>1430</v>
      </c>
      <c r="AC28" s="105" t="s">
        <v>793</v>
      </c>
      <c r="AD28">
        <v>0</v>
      </c>
      <c r="AE28">
        <v>0</v>
      </c>
      <c r="AF28">
        <v>0</v>
      </c>
    </row>
    <row r="29" spans="1:32" ht="88.05" customHeight="1" x14ac:dyDescent="0.3">
      <c r="A29" s="11">
        <v>25</v>
      </c>
      <c r="B29" s="12" t="s">
        <v>794</v>
      </c>
      <c r="E29" s="12" t="s">
        <v>1583</v>
      </c>
      <c r="F29" s="12" t="s">
        <v>1432</v>
      </c>
      <c r="I29" s="12" t="s">
        <v>1584</v>
      </c>
      <c r="J29" s="12" t="s">
        <v>1432</v>
      </c>
      <c r="L29" s="12"/>
      <c r="O29" s="21" t="s">
        <v>1585</v>
      </c>
      <c r="P29" s="21" t="s">
        <v>1586</v>
      </c>
      <c r="Q29" s="21" t="s">
        <v>795</v>
      </c>
      <c r="R29" s="14" t="s">
        <v>1280</v>
      </c>
      <c r="S29" s="14" t="s">
        <v>1587</v>
      </c>
      <c r="T29" s="14"/>
      <c r="U29" s="12" t="s">
        <v>1588</v>
      </c>
      <c r="V29" s="109" t="s">
        <v>1429</v>
      </c>
      <c r="W29" s="109">
        <v>0</v>
      </c>
      <c r="X29" s="109">
        <v>0</v>
      </c>
      <c r="Y29" s="109">
        <v>0</v>
      </c>
      <c r="Z29" s="109">
        <v>0</v>
      </c>
      <c r="AA29" s="109">
        <v>1</v>
      </c>
      <c r="AB29" s="109" t="s">
        <v>1430</v>
      </c>
      <c r="AC29" s="109" t="s">
        <v>796</v>
      </c>
      <c r="AD29">
        <v>0</v>
      </c>
      <c r="AE29">
        <v>0</v>
      </c>
      <c r="AF29">
        <v>0</v>
      </c>
    </row>
  </sheetData>
  <autoFilter ref="A4:AF29" xr:uid="{00000000-0009-0000-0000-00000E000000}"/>
  <mergeCells count="2">
    <mergeCell ref="A1:U1"/>
    <mergeCell ref="A2:U2"/>
  </mergeCells>
  <hyperlinks>
    <hyperlink ref="R5" r:id="rId1" xr:uid="{00000000-0004-0000-0E00-000000000000}"/>
    <hyperlink ref="S5" r:id="rId2" xr:uid="{00000000-0004-0000-0E00-000001000000}"/>
    <hyperlink ref="T5" r:id="rId3" xr:uid="{00000000-0004-0000-0E00-000002000000}"/>
    <hyperlink ref="R6" r:id="rId4" xr:uid="{00000000-0004-0000-0E00-000003000000}"/>
    <hyperlink ref="S6" r:id="rId5" xr:uid="{00000000-0004-0000-0E00-000004000000}"/>
    <hyperlink ref="T6" xr:uid="{00000000-0004-0000-0E00-000005000000}"/>
    <hyperlink ref="R7" r:id="rId6" xr:uid="{00000000-0004-0000-0E00-000006000000}"/>
    <hyperlink ref="S7" r:id="rId7" xr:uid="{00000000-0004-0000-0E00-000007000000}"/>
    <hyperlink ref="T7" r:id="rId8" xr:uid="{00000000-0004-0000-0E00-000008000000}"/>
    <hyperlink ref="R8" r:id="rId9" xr:uid="{00000000-0004-0000-0E00-000009000000}"/>
    <hyperlink ref="S8" r:id="rId10" xr:uid="{00000000-0004-0000-0E00-00000A000000}"/>
    <hyperlink ref="T8" r:id="rId11" xr:uid="{00000000-0004-0000-0E00-00000B000000}"/>
    <hyperlink ref="R9" r:id="rId12" xr:uid="{00000000-0004-0000-0E00-00000C000000}"/>
    <hyperlink ref="S9" r:id="rId13" xr:uid="{00000000-0004-0000-0E00-00000D000000}"/>
    <hyperlink ref="T9" xr:uid="{00000000-0004-0000-0E00-00000E000000}"/>
    <hyperlink ref="R10" r:id="rId14" xr:uid="{00000000-0004-0000-0E00-00000F000000}"/>
    <hyperlink ref="S10" r:id="rId15" xr:uid="{00000000-0004-0000-0E00-000010000000}"/>
    <hyperlink ref="T10" xr:uid="{00000000-0004-0000-0E00-000011000000}"/>
    <hyperlink ref="R11" r:id="rId16" xr:uid="{00000000-0004-0000-0E00-000012000000}"/>
    <hyperlink ref="S11" r:id="rId17" xr:uid="{00000000-0004-0000-0E00-000013000000}"/>
    <hyperlink ref="T11" xr:uid="{00000000-0004-0000-0E00-000014000000}"/>
    <hyperlink ref="R12" r:id="rId18" xr:uid="{00000000-0004-0000-0E00-000015000000}"/>
    <hyperlink ref="S12" r:id="rId19" xr:uid="{00000000-0004-0000-0E00-000016000000}"/>
    <hyperlink ref="T12" xr:uid="{00000000-0004-0000-0E00-000017000000}"/>
    <hyperlink ref="R13" r:id="rId20" xr:uid="{00000000-0004-0000-0E00-000018000000}"/>
    <hyperlink ref="S13" r:id="rId21" xr:uid="{00000000-0004-0000-0E00-000019000000}"/>
    <hyperlink ref="T13" r:id="rId22" xr:uid="{00000000-0004-0000-0E00-00001A000000}"/>
    <hyperlink ref="R14" r:id="rId23" xr:uid="{00000000-0004-0000-0E00-00001B000000}"/>
    <hyperlink ref="S14" r:id="rId24" xr:uid="{00000000-0004-0000-0E00-00001C000000}"/>
    <hyperlink ref="T14" r:id="rId25" xr:uid="{00000000-0004-0000-0E00-00001D000000}"/>
    <hyperlink ref="R15" r:id="rId26" xr:uid="{00000000-0004-0000-0E00-00001E000000}"/>
    <hyperlink ref="S15" r:id="rId27" xr:uid="{00000000-0004-0000-0E00-00001F000000}"/>
    <hyperlink ref="T15" xr:uid="{00000000-0004-0000-0E00-000020000000}"/>
    <hyperlink ref="R16" r:id="rId28" xr:uid="{00000000-0004-0000-0E00-000021000000}"/>
    <hyperlink ref="S16" r:id="rId29" xr:uid="{00000000-0004-0000-0E00-000022000000}"/>
    <hyperlink ref="T16" r:id="rId30" xr:uid="{00000000-0004-0000-0E00-000023000000}"/>
    <hyperlink ref="R17" r:id="rId31" xr:uid="{00000000-0004-0000-0E00-000024000000}"/>
    <hyperlink ref="S17" r:id="rId32" xr:uid="{00000000-0004-0000-0E00-000025000000}"/>
    <hyperlink ref="T17" xr:uid="{00000000-0004-0000-0E00-000026000000}"/>
    <hyperlink ref="R18" r:id="rId33" xr:uid="{00000000-0004-0000-0E00-000027000000}"/>
    <hyperlink ref="S18" r:id="rId34" xr:uid="{00000000-0004-0000-0E00-000028000000}"/>
    <hyperlink ref="T18" xr:uid="{00000000-0004-0000-0E00-000029000000}"/>
    <hyperlink ref="R19" r:id="rId35" xr:uid="{00000000-0004-0000-0E00-00002A000000}"/>
    <hyperlink ref="S19" r:id="rId36" xr:uid="{00000000-0004-0000-0E00-00002B000000}"/>
    <hyperlink ref="T19" r:id="rId37" xr:uid="{00000000-0004-0000-0E00-00002C000000}"/>
    <hyperlink ref="R20" r:id="rId38" xr:uid="{00000000-0004-0000-0E00-00002D000000}"/>
    <hyperlink ref="S20" r:id="rId39" xr:uid="{00000000-0004-0000-0E00-00002E000000}"/>
    <hyperlink ref="T20" r:id="rId40" xr:uid="{00000000-0004-0000-0E00-00002F000000}"/>
    <hyperlink ref="R21" r:id="rId41" xr:uid="{00000000-0004-0000-0E00-000030000000}"/>
    <hyperlink ref="S21" r:id="rId42" xr:uid="{00000000-0004-0000-0E00-000031000000}"/>
    <hyperlink ref="T21" xr:uid="{00000000-0004-0000-0E00-000032000000}"/>
    <hyperlink ref="R22" r:id="rId43" xr:uid="{00000000-0004-0000-0E00-000033000000}"/>
    <hyperlink ref="S22" r:id="rId44" xr:uid="{00000000-0004-0000-0E00-000034000000}"/>
    <hyperlink ref="T22" xr:uid="{00000000-0004-0000-0E00-000035000000}"/>
    <hyperlink ref="R23" r:id="rId45" xr:uid="{00000000-0004-0000-0E00-000036000000}"/>
    <hyperlink ref="S23" r:id="rId46" xr:uid="{00000000-0004-0000-0E00-000037000000}"/>
    <hyperlink ref="T23" xr:uid="{00000000-0004-0000-0E00-000038000000}"/>
    <hyperlink ref="R24" r:id="rId47" xr:uid="{00000000-0004-0000-0E00-000039000000}"/>
    <hyperlink ref="S24" r:id="rId48" xr:uid="{00000000-0004-0000-0E00-00003A000000}"/>
    <hyperlink ref="T24" xr:uid="{00000000-0004-0000-0E00-00003B000000}"/>
    <hyperlink ref="R25" r:id="rId49" xr:uid="{00000000-0004-0000-0E00-00003C000000}"/>
    <hyperlink ref="S25" r:id="rId50" xr:uid="{00000000-0004-0000-0E00-00003D000000}"/>
    <hyperlink ref="T25" r:id="rId51" xr:uid="{00000000-0004-0000-0E00-00003E000000}"/>
    <hyperlink ref="R26" r:id="rId52" xr:uid="{00000000-0004-0000-0E00-00003F000000}"/>
    <hyperlink ref="S26" r:id="rId53" xr:uid="{00000000-0004-0000-0E00-000040000000}"/>
    <hyperlink ref="T26" r:id="rId54" xr:uid="{00000000-0004-0000-0E00-000041000000}"/>
    <hyperlink ref="R27" r:id="rId55" xr:uid="{00000000-0004-0000-0E00-000042000000}"/>
    <hyperlink ref="S27" r:id="rId56" xr:uid="{00000000-0004-0000-0E00-000043000000}"/>
    <hyperlink ref="T27" xr:uid="{00000000-0004-0000-0E00-000044000000}"/>
    <hyperlink ref="R28" r:id="rId57" xr:uid="{00000000-0004-0000-0E00-000045000000}"/>
    <hyperlink ref="S28" r:id="rId58" xr:uid="{00000000-0004-0000-0E00-000046000000}"/>
    <hyperlink ref="T28" xr:uid="{00000000-0004-0000-0E00-000047000000}"/>
    <hyperlink ref="R29" r:id="rId59" xr:uid="{00000000-0004-0000-0E00-000048000000}"/>
    <hyperlink ref="S29" r:id="rId60" xr:uid="{00000000-0004-0000-0E00-000049000000}"/>
    <hyperlink ref="T29" xr:uid="{00000000-0004-0000-0E00-00004A000000}"/>
  </hyperlinks>
  <printOptions horizontalCentered="1"/>
  <pageMargins left="0.75" right="0.75" top="1" bottom="1" header="0.5" footer="0.5"/>
  <pageSetup fitToHeight="0" orientation="landscape"/>
  <headerFooter>
    <oddHeader>&amp;CIKW | Made for Germany | 22.10.2026</oddHeader>
    <oddFooter>&amp;RSeite &amp;P / &amp;N</oddFooter>
  </headerFooter>
  <legacyDrawing r:id="rId6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C96"/>
    <pageSetUpPr fitToPage="1"/>
  </sheetPr>
  <dimension ref="A1:L148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8" customWidth="1"/>
    <col min="3" max="3" width="51" customWidth="1"/>
    <col min="4" max="4" width="28" customWidth="1"/>
    <col min="5" max="5" width="35" customWidth="1"/>
    <col min="6" max="6" width="17" customWidth="1"/>
    <col min="7" max="7" width="16" customWidth="1"/>
    <col min="8" max="8" width="24" customWidth="1"/>
    <col min="9" max="9" width="85" customWidth="1"/>
    <col min="10" max="10" width="83" customWidth="1"/>
    <col min="11" max="11" width="84" customWidth="1"/>
    <col min="12" max="12" width="31" customWidth="1"/>
  </cols>
  <sheetData>
    <row r="1" spans="1:12" ht="46.05" customHeight="1" x14ac:dyDescent="0.3">
      <c r="A1" s="205" t="s">
        <v>1589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ht="25.95" customHeight="1" x14ac:dyDescent="0.3">
      <c r="A2" s="206" t="s">
        <v>1590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4" spans="1:12" ht="40.049999999999997" customHeight="1" x14ac:dyDescent="0.3">
      <c r="A4" s="7" t="s">
        <v>709</v>
      </c>
      <c r="B4" s="7" t="s">
        <v>1252</v>
      </c>
      <c r="C4" s="7" t="s">
        <v>1591</v>
      </c>
      <c r="D4" s="7" t="s">
        <v>1592</v>
      </c>
      <c r="E4" s="7" t="s">
        <v>1593</v>
      </c>
      <c r="F4" s="7" t="s">
        <v>1594</v>
      </c>
      <c r="G4" s="7" t="s">
        <v>1595</v>
      </c>
      <c r="H4" s="7" t="s">
        <v>1596</v>
      </c>
      <c r="I4" s="7" t="s">
        <v>1597</v>
      </c>
      <c r="J4" s="7" t="s">
        <v>1598</v>
      </c>
      <c r="K4" s="7" t="s">
        <v>1599</v>
      </c>
      <c r="L4" s="7" t="s">
        <v>1600</v>
      </c>
    </row>
    <row r="5" spans="1:12" ht="88.05" customHeight="1" x14ac:dyDescent="0.3">
      <c r="A5" s="11">
        <v>1</v>
      </c>
      <c r="B5" s="12" t="s">
        <v>196</v>
      </c>
      <c r="C5" s="12" t="s">
        <v>1601</v>
      </c>
      <c r="D5" s="12" t="s">
        <v>1602</v>
      </c>
      <c r="E5" s="12" t="s">
        <v>202</v>
      </c>
      <c r="F5" s="13">
        <v>3616.3</v>
      </c>
      <c r="G5" s="12" t="s">
        <v>24</v>
      </c>
      <c r="H5" s="12" t="s">
        <v>1603</v>
      </c>
      <c r="I5" s="12" t="s">
        <v>1604</v>
      </c>
      <c r="J5" s="12" t="s">
        <v>1605</v>
      </c>
      <c r="K5" s="14" t="s">
        <v>205</v>
      </c>
      <c r="L5" s="12" t="s">
        <v>1606</v>
      </c>
    </row>
    <row r="6" spans="1:12" ht="88.05" customHeight="1" x14ac:dyDescent="0.3">
      <c r="A6" s="11">
        <v>1</v>
      </c>
      <c r="B6" s="12" t="s">
        <v>196</v>
      </c>
      <c r="C6" s="12" t="s">
        <v>1607</v>
      </c>
      <c r="D6" s="12" t="s">
        <v>1608</v>
      </c>
      <c r="E6" s="12" t="s">
        <v>572</v>
      </c>
      <c r="F6" s="13">
        <v>600</v>
      </c>
      <c r="G6" s="12" t="s">
        <v>24</v>
      </c>
      <c r="H6" s="12" t="s">
        <v>1603</v>
      </c>
      <c r="I6" s="12" t="s">
        <v>1609</v>
      </c>
      <c r="J6" s="12" t="s">
        <v>1610</v>
      </c>
      <c r="K6" s="14" t="s">
        <v>205</v>
      </c>
      <c r="L6" s="12" t="s">
        <v>1606</v>
      </c>
    </row>
    <row r="7" spans="1:12" ht="88.05" customHeight="1" x14ac:dyDescent="0.3">
      <c r="A7" s="11">
        <v>8</v>
      </c>
      <c r="B7" s="12" t="s">
        <v>208</v>
      </c>
      <c r="C7" s="12" t="s">
        <v>1611</v>
      </c>
      <c r="D7" s="12" t="s">
        <v>1612</v>
      </c>
      <c r="E7" s="12" t="s">
        <v>1613</v>
      </c>
      <c r="F7" s="13">
        <v>15000</v>
      </c>
      <c r="G7" s="12" t="s">
        <v>24</v>
      </c>
      <c r="H7" s="12" t="s">
        <v>1603</v>
      </c>
      <c r="I7" s="12" t="s">
        <v>1614</v>
      </c>
      <c r="J7" s="12" t="s">
        <v>1615</v>
      </c>
      <c r="K7" s="14" t="s">
        <v>1263</v>
      </c>
      <c r="L7" s="12" t="s">
        <v>1606</v>
      </c>
    </row>
    <row r="8" spans="1:12" ht="88.05" customHeight="1" x14ac:dyDescent="0.3">
      <c r="A8" s="11">
        <v>8</v>
      </c>
      <c r="B8" s="12" t="s">
        <v>208</v>
      </c>
      <c r="C8" s="12" t="s">
        <v>1616</v>
      </c>
      <c r="D8" s="12" t="s">
        <v>1617</v>
      </c>
      <c r="E8" s="16" t="s">
        <v>213</v>
      </c>
      <c r="F8" s="13">
        <v>8800</v>
      </c>
      <c r="G8" s="12" t="s">
        <v>24</v>
      </c>
      <c r="H8" s="12" t="s">
        <v>1603</v>
      </c>
      <c r="I8" s="12" t="s">
        <v>1618</v>
      </c>
      <c r="J8" s="12" t="s">
        <v>1619</v>
      </c>
      <c r="K8" s="14" t="s">
        <v>1263</v>
      </c>
      <c r="L8" s="12" t="s">
        <v>1606</v>
      </c>
    </row>
    <row r="9" spans="1:12" ht="88.05" customHeight="1" x14ac:dyDescent="0.3">
      <c r="A9" s="11">
        <v>8</v>
      </c>
      <c r="B9" s="12" t="s">
        <v>208</v>
      </c>
      <c r="C9" s="12" t="s">
        <v>1620</v>
      </c>
      <c r="D9" s="12" t="s">
        <v>1617</v>
      </c>
      <c r="E9" s="16" t="s">
        <v>213</v>
      </c>
      <c r="F9" s="13">
        <v>7800</v>
      </c>
      <c r="G9" s="12" t="s">
        <v>24</v>
      </c>
      <c r="H9" s="12" t="s">
        <v>1603</v>
      </c>
      <c r="I9" s="12" t="s">
        <v>1621</v>
      </c>
      <c r="J9" s="12" t="s">
        <v>1622</v>
      </c>
      <c r="K9" s="14" t="s">
        <v>1263</v>
      </c>
      <c r="L9" s="12" t="s">
        <v>1606</v>
      </c>
    </row>
    <row r="10" spans="1:12" ht="88.05" customHeight="1" x14ac:dyDescent="0.3">
      <c r="A10" s="11">
        <v>9</v>
      </c>
      <c r="B10" s="12" t="s">
        <v>223</v>
      </c>
      <c r="C10" s="12" t="s">
        <v>1623</v>
      </c>
      <c r="D10" s="12" t="s">
        <v>1624</v>
      </c>
      <c r="E10" s="17" t="s">
        <v>228</v>
      </c>
      <c r="F10" s="18">
        <v>2000</v>
      </c>
      <c r="G10" s="12" t="s">
        <v>24</v>
      </c>
      <c r="H10" s="12" t="s">
        <v>1603</v>
      </c>
      <c r="I10" s="12" t="s">
        <v>1625</v>
      </c>
      <c r="J10" s="12" t="s">
        <v>1626</v>
      </c>
      <c r="K10" s="14" t="s">
        <v>230</v>
      </c>
      <c r="L10" s="12" t="s">
        <v>1606</v>
      </c>
    </row>
    <row r="11" spans="1:12" ht="88.05" customHeight="1" x14ac:dyDescent="0.3">
      <c r="A11" s="11">
        <v>9</v>
      </c>
      <c r="B11" s="12" t="s">
        <v>223</v>
      </c>
      <c r="C11" s="12" t="s">
        <v>1627</v>
      </c>
      <c r="D11" s="12" t="s">
        <v>226</v>
      </c>
      <c r="E11" s="12" t="s">
        <v>1628</v>
      </c>
      <c r="F11" s="13">
        <v>3000</v>
      </c>
      <c r="G11" s="12" t="s">
        <v>24</v>
      </c>
      <c r="H11" s="12" t="s">
        <v>1603</v>
      </c>
      <c r="I11" s="12" t="s">
        <v>1629</v>
      </c>
      <c r="J11" s="12" t="s">
        <v>1630</v>
      </c>
      <c r="K11" s="14" t="s">
        <v>231</v>
      </c>
      <c r="L11" s="12" t="s">
        <v>1606</v>
      </c>
    </row>
    <row r="12" spans="1:12" ht="88.05" customHeight="1" x14ac:dyDescent="0.3">
      <c r="A12" s="11">
        <v>10</v>
      </c>
      <c r="B12" s="12" t="s">
        <v>755</v>
      </c>
      <c r="C12" s="12" t="s">
        <v>1631</v>
      </c>
      <c r="D12" s="12" t="s">
        <v>1632</v>
      </c>
      <c r="E12" s="12" t="s">
        <v>1633</v>
      </c>
      <c r="F12" s="13">
        <v>3200</v>
      </c>
      <c r="G12" s="12" t="s">
        <v>24</v>
      </c>
      <c r="H12" s="12" t="s">
        <v>1634</v>
      </c>
      <c r="I12" s="12" t="s">
        <v>1635</v>
      </c>
      <c r="J12" s="12" t="s">
        <v>1636</v>
      </c>
      <c r="K12" s="14" t="s">
        <v>1489</v>
      </c>
      <c r="L12" s="12" t="s">
        <v>1606</v>
      </c>
    </row>
    <row r="13" spans="1:12" ht="88.05" customHeight="1" x14ac:dyDescent="0.3">
      <c r="A13" s="11">
        <v>10</v>
      </c>
      <c r="B13" s="12" t="s">
        <v>755</v>
      </c>
      <c r="C13" s="12" t="s">
        <v>1637</v>
      </c>
      <c r="D13" s="12" t="s">
        <v>1638</v>
      </c>
      <c r="E13" s="12" t="s">
        <v>1633</v>
      </c>
      <c r="F13" s="13">
        <v>3000</v>
      </c>
      <c r="G13" s="12" t="s">
        <v>24</v>
      </c>
      <c r="H13" s="12" t="s">
        <v>1639</v>
      </c>
      <c r="I13" s="12" t="s">
        <v>1640</v>
      </c>
      <c r="J13" s="12" t="s">
        <v>1641</v>
      </c>
      <c r="K13" s="14" t="s">
        <v>1490</v>
      </c>
      <c r="L13" s="12" t="s">
        <v>1606</v>
      </c>
    </row>
    <row r="14" spans="1:12" ht="88.05" customHeight="1" x14ac:dyDescent="0.3">
      <c r="A14" s="11">
        <v>11</v>
      </c>
      <c r="B14" s="12" t="s">
        <v>758</v>
      </c>
      <c r="C14" s="12" t="s">
        <v>1642</v>
      </c>
      <c r="D14" s="12" t="s">
        <v>1643</v>
      </c>
      <c r="E14" s="12" t="s">
        <v>1644</v>
      </c>
      <c r="G14" s="12" t="s">
        <v>24</v>
      </c>
      <c r="H14" s="12" t="s">
        <v>1645</v>
      </c>
      <c r="I14" s="12" t="s">
        <v>1646</v>
      </c>
      <c r="J14" s="12" t="s">
        <v>1647</v>
      </c>
      <c r="K14" s="14" t="s">
        <v>1496</v>
      </c>
      <c r="L14" s="12" t="s">
        <v>1606</v>
      </c>
    </row>
    <row r="15" spans="1:12" ht="88.05" customHeight="1" x14ac:dyDescent="0.3">
      <c r="A15" s="11">
        <v>12</v>
      </c>
      <c r="B15" s="12" t="s">
        <v>761</v>
      </c>
      <c r="C15" s="12" t="s">
        <v>1648</v>
      </c>
      <c r="D15" s="12" t="s">
        <v>1649</v>
      </c>
      <c r="E15" s="12" t="s">
        <v>1650</v>
      </c>
      <c r="F15" s="13">
        <v>75</v>
      </c>
      <c r="G15" s="12" t="s">
        <v>24</v>
      </c>
      <c r="H15" s="12" t="s">
        <v>1603</v>
      </c>
      <c r="I15" s="12" t="s">
        <v>1651</v>
      </c>
      <c r="J15" s="12" t="s">
        <v>1652</v>
      </c>
      <c r="K15" s="14" t="s">
        <v>1503</v>
      </c>
      <c r="L15" s="12" t="s">
        <v>1606</v>
      </c>
    </row>
    <row r="16" spans="1:12" ht="88.05" customHeight="1" x14ac:dyDescent="0.3">
      <c r="A16" s="11">
        <v>12</v>
      </c>
      <c r="B16" s="12" t="s">
        <v>761</v>
      </c>
      <c r="C16" s="12" t="s">
        <v>1653</v>
      </c>
      <c r="D16" s="12" t="s">
        <v>1654</v>
      </c>
      <c r="E16" s="12" t="s">
        <v>1655</v>
      </c>
      <c r="F16" s="13">
        <v>421.4</v>
      </c>
      <c r="G16" s="12" t="s">
        <v>24</v>
      </c>
      <c r="H16" s="12" t="s">
        <v>1656</v>
      </c>
      <c r="I16" s="12" t="s">
        <v>1657</v>
      </c>
      <c r="J16" s="12" t="s">
        <v>1658</v>
      </c>
      <c r="K16" s="14" t="s">
        <v>1267</v>
      </c>
      <c r="L16" s="12" t="s">
        <v>1606</v>
      </c>
    </row>
    <row r="17" spans="1:12" ht="88.05" customHeight="1" x14ac:dyDescent="0.3">
      <c r="A17" s="11">
        <v>15</v>
      </c>
      <c r="B17" s="12" t="s">
        <v>233</v>
      </c>
      <c r="C17" s="12" t="s">
        <v>1659</v>
      </c>
      <c r="D17" s="12" t="s">
        <v>235</v>
      </c>
      <c r="E17" s="16" t="s">
        <v>213</v>
      </c>
      <c r="G17" s="12" t="s">
        <v>24</v>
      </c>
      <c r="H17" s="12" t="s">
        <v>1660</v>
      </c>
      <c r="I17" s="12" t="s">
        <v>1661</v>
      </c>
      <c r="J17" s="12" t="s">
        <v>1662</v>
      </c>
      <c r="K17" s="14" t="s">
        <v>237</v>
      </c>
      <c r="L17" s="12" t="s">
        <v>1606</v>
      </c>
    </row>
    <row r="18" spans="1:12" ht="88.05" customHeight="1" x14ac:dyDescent="0.3">
      <c r="A18" s="11">
        <v>16</v>
      </c>
      <c r="B18" s="12" t="s">
        <v>239</v>
      </c>
      <c r="C18" s="12" t="s">
        <v>1663</v>
      </c>
      <c r="D18" s="12" t="s">
        <v>1654</v>
      </c>
      <c r="E18" s="12" t="s">
        <v>243</v>
      </c>
      <c r="F18" s="13">
        <v>91</v>
      </c>
      <c r="G18" s="12" t="s">
        <v>24</v>
      </c>
      <c r="H18" s="12" t="s">
        <v>1664</v>
      </c>
      <c r="I18" s="12" t="s">
        <v>1665</v>
      </c>
      <c r="J18" s="12" t="s">
        <v>1666</v>
      </c>
      <c r="K18" s="14" t="s">
        <v>245</v>
      </c>
      <c r="L18" s="12" t="s">
        <v>1606</v>
      </c>
    </row>
    <row r="19" spans="1:12" ht="88.05" customHeight="1" x14ac:dyDescent="0.3">
      <c r="A19" s="11">
        <v>16</v>
      </c>
      <c r="B19" s="12" t="s">
        <v>239</v>
      </c>
      <c r="C19" s="12" t="s">
        <v>1667</v>
      </c>
      <c r="D19" s="12" t="s">
        <v>1654</v>
      </c>
      <c r="E19" s="12" t="s">
        <v>243</v>
      </c>
      <c r="F19" s="13">
        <v>32</v>
      </c>
      <c r="G19" s="12" t="s">
        <v>24</v>
      </c>
      <c r="H19" s="12" t="s">
        <v>1668</v>
      </c>
      <c r="I19" s="12" t="s">
        <v>1669</v>
      </c>
      <c r="J19" s="12" t="s">
        <v>1670</v>
      </c>
      <c r="K19" s="14" t="s">
        <v>245</v>
      </c>
      <c r="L19" s="12" t="s">
        <v>1606</v>
      </c>
    </row>
    <row r="20" spans="1:12" ht="88.05" customHeight="1" x14ac:dyDescent="0.3">
      <c r="A20" s="11">
        <v>16</v>
      </c>
      <c r="B20" s="12" t="s">
        <v>239</v>
      </c>
      <c r="C20" s="12" t="s">
        <v>1671</v>
      </c>
      <c r="D20" s="12" t="s">
        <v>1654</v>
      </c>
      <c r="E20" s="12" t="s">
        <v>243</v>
      </c>
      <c r="F20" s="13">
        <v>30</v>
      </c>
      <c r="G20" s="12" t="s">
        <v>24</v>
      </c>
      <c r="H20" s="12" t="s">
        <v>1672</v>
      </c>
      <c r="I20" s="12" t="s">
        <v>1673</v>
      </c>
      <c r="J20" s="12" t="s">
        <v>1674</v>
      </c>
      <c r="K20" s="14" t="s">
        <v>245</v>
      </c>
      <c r="L20" s="12" t="s">
        <v>1606</v>
      </c>
    </row>
    <row r="21" spans="1:12" ht="88.05" customHeight="1" x14ac:dyDescent="0.3">
      <c r="A21" s="11">
        <v>16</v>
      </c>
      <c r="B21" s="12" t="s">
        <v>239</v>
      </c>
      <c r="C21" s="12" t="s">
        <v>1675</v>
      </c>
      <c r="D21" s="12" t="s">
        <v>1638</v>
      </c>
      <c r="E21" s="12" t="s">
        <v>1633</v>
      </c>
      <c r="F21" s="13">
        <v>3000</v>
      </c>
      <c r="G21" s="12" t="s">
        <v>24</v>
      </c>
      <c r="H21" s="12" t="s">
        <v>1676</v>
      </c>
      <c r="I21" s="12" t="s">
        <v>1677</v>
      </c>
      <c r="J21" s="12" t="s">
        <v>1678</v>
      </c>
      <c r="K21" s="14" t="s">
        <v>1490</v>
      </c>
      <c r="L21" s="12" t="s">
        <v>1606</v>
      </c>
    </row>
    <row r="22" spans="1:12" ht="88.05" customHeight="1" x14ac:dyDescent="0.3">
      <c r="A22" s="11">
        <v>21</v>
      </c>
      <c r="B22" s="12" t="s">
        <v>262</v>
      </c>
      <c r="C22" s="12" t="s">
        <v>1679</v>
      </c>
      <c r="D22" s="12" t="s">
        <v>1680</v>
      </c>
      <c r="E22" s="16" t="s">
        <v>213</v>
      </c>
      <c r="G22" s="12" t="s">
        <v>24</v>
      </c>
      <c r="H22" s="12" t="s">
        <v>1681</v>
      </c>
      <c r="I22" s="12" t="s">
        <v>1682</v>
      </c>
      <c r="J22" s="12" t="s">
        <v>1683</v>
      </c>
      <c r="K22" s="14" t="s">
        <v>265</v>
      </c>
      <c r="L22" s="12" t="s">
        <v>1606</v>
      </c>
    </row>
    <row r="23" spans="1:12" ht="88.05" customHeight="1" x14ac:dyDescent="0.3">
      <c r="A23" s="11">
        <v>22</v>
      </c>
      <c r="B23" s="12" t="s">
        <v>785</v>
      </c>
      <c r="C23" s="12" t="s">
        <v>1684</v>
      </c>
      <c r="D23" s="12" t="s">
        <v>1685</v>
      </c>
      <c r="E23" s="12" t="s">
        <v>1686</v>
      </c>
      <c r="F23" s="13">
        <v>900</v>
      </c>
      <c r="G23" s="12" t="s">
        <v>24</v>
      </c>
      <c r="H23" s="12" t="s">
        <v>1603</v>
      </c>
      <c r="I23" s="12" t="s">
        <v>1687</v>
      </c>
      <c r="J23" s="12" t="s">
        <v>1688</v>
      </c>
      <c r="K23" s="14" t="s">
        <v>1567</v>
      </c>
      <c r="L23" s="12" t="s">
        <v>1606</v>
      </c>
    </row>
    <row r="24" spans="1:12" ht="88.05" customHeight="1" x14ac:dyDescent="0.3">
      <c r="A24" s="11">
        <v>23</v>
      </c>
      <c r="B24" s="12" t="s">
        <v>788</v>
      </c>
      <c r="C24" s="12" t="s">
        <v>1689</v>
      </c>
      <c r="D24" s="12" t="s">
        <v>1690</v>
      </c>
      <c r="E24" s="12" t="s">
        <v>1691</v>
      </c>
      <c r="F24" s="13">
        <v>1048</v>
      </c>
      <c r="G24" s="12" t="s">
        <v>24</v>
      </c>
      <c r="H24" s="12" t="s">
        <v>1439</v>
      </c>
      <c r="I24" s="12" t="s">
        <v>1692</v>
      </c>
      <c r="J24" s="12" t="s">
        <v>1693</v>
      </c>
      <c r="K24" s="14" t="s">
        <v>1278</v>
      </c>
      <c r="L24" s="12" t="s">
        <v>1606</v>
      </c>
    </row>
    <row r="25" spans="1:12" ht="88.05" customHeight="1" x14ac:dyDescent="0.3">
      <c r="A25" s="11">
        <v>23</v>
      </c>
      <c r="B25" s="12" t="s">
        <v>788</v>
      </c>
      <c r="C25" s="12" t="s">
        <v>1694</v>
      </c>
      <c r="D25" s="12" t="s">
        <v>1654</v>
      </c>
      <c r="E25" s="12" t="s">
        <v>1695</v>
      </c>
      <c r="F25" s="13">
        <v>1391</v>
      </c>
      <c r="G25" s="12" t="s">
        <v>24</v>
      </c>
      <c r="H25" s="12" t="s">
        <v>1421</v>
      </c>
      <c r="I25" s="12" t="s">
        <v>1696</v>
      </c>
      <c r="J25" s="12" t="s">
        <v>1697</v>
      </c>
      <c r="K25" s="14" t="s">
        <v>1278</v>
      </c>
      <c r="L25" s="12" t="s">
        <v>1606</v>
      </c>
    </row>
    <row r="26" spans="1:12" ht="61.95" customHeight="1" x14ac:dyDescent="0.3">
      <c r="A26" s="22">
        <v>28</v>
      </c>
      <c r="B26" s="22" t="s">
        <v>801</v>
      </c>
      <c r="C26" s="22" t="s">
        <v>1698</v>
      </c>
      <c r="D26" s="22" t="s">
        <v>1699</v>
      </c>
      <c r="E26" s="22" t="s">
        <v>1700</v>
      </c>
      <c r="F26" s="23">
        <v>100</v>
      </c>
      <c r="G26" s="22" t="s">
        <v>24</v>
      </c>
      <c r="H26" s="22" t="s">
        <v>1421</v>
      </c>
      <c r="I26" s="22" t="s">
        <v>1701</v>
      </c>
      <c r="J26" s="22" t="s">
        <v>1702</v>
      </c>
      <c r="K26" s="24" t="s">
        <v>1284</v>
      </c>
      <c r="L26" s="22" t="s">
        <v>1703</v>
      </c>
    </row>
    <row r="27" spans="1:12" ht="61.95" customHeight="1" x14ac:dyDescent="0.3">
      <c r="A27" s="22">
        <v>29</v>
      </c>
      <c r="B27" s="22" t="s">
        <v>803</v>
      </c>
      <c r="C27" s="22" t="s">
        <v>1704</v>
      </c>
      <c r="D27" s="22" t="s">
        <v>1654</v>
      </c>
      <c r="E27" s="22" t="s">
        <v>1705</v>
      </c>
      <c r="F27" s="23">
        <v>132</v>
      </c>
      <c r="G27" s="22" t="s">
        <v>24</v>
      </c>
      <c r="H27" s="22" t="s">
        <v>1706</v>
      </c>
      <c r="I27" s="22" t="s">
        <v>1707</v>
      </c>
      <c r="J27" s="22" t="s">
        <v>1708</v>
      </c>
      <c r="K27" s="24" t="s">
        <v>1285</v>
      </c>
      <c r="L27" s="22" t="s">
        <v>1709</v>
      </c>
    </row>
    <row r="28" spans="1:12" ht="61.95" customHeight="1" x14ac:dyDescent="0.3">
      <c r="A28" s="22">
        <v>30</v>
      </c>
      <c r="B28" s="22" t="s">
        <v>267</v>
      </c>
      <c r="C28" s="22" t="s">
        <v>1710</v>
      </c>
      <c r="D28" s="22" t="s">
        <v>269</v>
      </c>
      <c r="E28" s="22" t="s">
        <v>213</v>
      </c>
      <c r="F28" s="23">
        <v>150</v>
      </c>
      <c r="G28" s="22" t="s">
        <v>24</v>
      </c>
      <c r="H28" s="22" t="s">
        <v>1421</v>
      </c>
      <c r="I28" s="22" t="s">
        <v>1711</v>
      </c>
      <c r="J28" s="22" t="s">
        <v>1712</v>
      </c>
      <c r="K28" s="24" t="s">
        <v>277</v>
      </c>
      <c r="L28" s="22" t="s">
        <v>1713</v>
      </c>
    </row>
    <row r="29" spans="1:12" ht="61.95" customHeight="1" x14ac:dyDescent="0.3">
      <c r="A29" s="22">
        <v>30</v>
      </c>
      <c r="B29" s="22" t="s">
        <v>267</v>
      </c>
      <c r="C29" s="22" t="s">
        <v>1714</v>
      </c>
      <c r="D29" s="22" t="s">
        <v>1715</v>
      </c>
      <c r="E29" s="22" t="s">
        <v>271</v>
      </c>
      <c r="F29" s="23">
        <v>45</v>
      </c>
      <c r="G29" s="22" t="s">
        <v>24</v>
      </c>
      <c r="H29" s="22" t="s">
        <v>1421</v>
      </c>
      <c r="I29" s="22" t="s">
        <v>1716</v>
      </c>
      <c r="J29" s="22" t="s">
        <v>1717</v>
      </c>
      <c r="K29" s="24" t="s">
        <v>272</v>
      </c>
      <c r="L29" s="22" t="s">
        <v>1718</v>
      </c>
    </row>
    <row r="30" spans="1:12" ht="61.95" customHeight="1" x14ac:dyDescent="0.3">
      <c r="A30" s="22">
        <v>33</v>
      </c>
      <c r="B30" s="22" t="s">
        <v>279</v>
      </c>
      <c r="C30" s="22" t="s">
        <v>1719</v>
      </c>
      <c r="D30" s="22" t="s">
        <v>281</v>
      </c>
      <c r="E30" s="22" t="s">
        <v>283</v>
      </c>
      <c r="F30" s="22"/>
      <c r="G30" s="22" t="s">
        <v>24</v>
      </c>
      <c r="H30" s="22" t="s">
        <v>1421</v>
      </c>
      <c r="I30" s="22" t="s">
        <v>1720</v>
      </c>
      <c r="J30" s="22" t="s">
        <v>1721</v>
      </c>
      <c r="K30" s="24" t="s">
        <v>284</v>
      </c>
      <c r="L30" s="22" t="s">
        <v>203</v>
      </c>
    </row>
    <row r="31" spans="1:12" ht="61.95" customHeight="1" x14ac:dyDescent="0.3">
      <c r="A31" s="22">
        <v>34</v>
      </c>
      <c r="B31" s="22" t="s">
        <v>286</v>
      </c>
      <c r="C31" s="22" t="s">
        <v>1722</v>
      </c>
      <c r="D31" s="22" t="s">
        <v>1723</v>
      </c>
      <c r="E31" s="22" t="s">
        <v>291</v>
      </c>
      <c r="F31" s="22"/>
      <c r="G31" s="22" t="s">
        <v>24</v>
      </c>
      <c r="H31" s="22" t="s">
        <v>1421</v>
      </c>
      <c r="I31" s="22" t="s">
        <v>1724</v>
      </c>
      <c r="J31" s="22" t="s">
        <v>1725</v>
      </c>
      <c r="K31" s="24" t="s">
        <v>293</v>
      </c>
      <c r="L31" s="22" t="s">
        <v>1726</v>
      </c>
    </row>
    <row r="32" spans="1:12" ht="61.95" customHeight="1" x14ac:dyDescent="0.3">
      <c r="A32" s="22">
        <v>37</v>
      </c>
      <c r="B32" s="22" t="s">
        <v>296</v>
      </c>
      <c r="C32" s="22" t="s">
        <v>1727</v>
      </c>
      <c r="D32" s="22" t="s">
        <v>1728</v>
      </c>
      <c r="E32" s="22" t="s">
        <v>300</v>
      </c>
      <c r="F32" s="22"/>
      <c r="G32" s="22" t="s">
        <v>24</v>
      </c>
      <c r="H32" s="22" t="s">
        <v>1421</v>
      </c>
      <c r="I32" s="22" t="s">
        <v>1729</v>
      </c>
      <c r="J32" s="22" t="s">
        <v>1730</v>
      </c>
      <c r="K32" s="24" t="s">
        <v>1291</v>
      </c>
      <c r="L32" s="22" t="s">
        <v>203</v>
      </c>
    </row>
    <row r="33" spans="1:12" ht="61.95" customHeight="1" x14ac:dyDescent="0.3">
      <c r="A33" s="22">
        <v>38</v>
      </c>
      <c r="B33" s="22" t="s">
        <v>304</v>
      </c>
      <c r="C33" s="22" t="s">
        <v>1731</v>
      </c>
      <c r="D33" s="22" t="s">
        <v>306</v>
      </c>
      <c r="E33" s="22" t="s">
        <v>213</v>
      </c>
      <c r="F33" s="23">
        <v>1000</v>
      </c>
      <c r="G33" s="22" t="s">
        <v>24</v>
      </c>
      <c r="H33" s="22" t="s">
        <v>1421</v>
      </c>
      <c r="I33" s="22" t="s">
        <v>1732</v>
      </c>
      <c r="J33" s="22" t="s">
        <v>1733</v>
      </c>
      <c r="K33" s="24" t="s">
        <v>308</v>
      </c>
      <c r="L33" s="22" t="s">
        <v>203</v>
      </c>
    </row>
    <row r="34" spans="1:12" ht="61.95" customHeight="1" x14ac:dyDescent="0.3">
      <c r="A34" s="22">
        <v>39</v>
      </c>
      <c r="B34" s="22" t="s">
        <v>820</v>
      </c>
      <c r="C34" s="22" t="s">
        <v>1734</v>
      </c>
      <c r="D34" s="22" t="s">
        <v>1735</v>
      </c>
      <c r="E34" s="22" t="s">
        <v>1736</v>
      </c>
      <c r="F34" s="23">
        <v>151</v>
      </c>
      <c r="G34" s="22" t="s">
        <v>24</v>
      </c>
      <c r="H34" s="22" t="s">
        <v>1421</v>
      </c>
      <c r="I34" s="22" t="s">
        <v>1737</v>
      </c>
      <c r="J34" s="22" t="s">
        <v>1738</v>
      </c>
      <c r="K34" s="24" t="s">
        <v>1739</v>
      </c>
      <c r="L34" s="22" t="s">
        <v>1740</v>
      </c>
    </row>
    <row r="35" spans="1:12" ht="61.95" customHeight="1" x14ac:dyDescent="0.3">
      <c r="A35" s="22">
        <v>40</v>
      </c>
      <c r="B35" s="22" t="s">
        <v>310</v>
      </c>
      <c r="C35" s="22" t="s">
        <v>1741</v>
      </c>
      <c r="D35" s="22" t="s">
        <v>312</v>
      </c>
      <c r="E35" s="22" t="s">
        <v>213</v>
      </c>
      <c r="F35" s="23">
        <v>136</v>
      </c>
      <c r="G35" s="22" t="s">
        <v>24</v>
      </c>
      <c r="H35" s="22" t="s">
        <v>1421</v>
      </c>
      <c r="I35" s="22" t="s">
        <v>1742</v>
      </c>
      <c r="J35" s="22" t="s">
        <v>1743</v>
      </c>
      <c r="K35" s="24" t="s">
        <v>313</v>
      </c>
      <c r="L35" s="22" t="s">
        <v>203</v>
      </c>
    </row>
    <row r="36" spans="1:12" ht="61.95" customHeight="1" x14ac:dyDescent="0.3">
      <c r="A36" s="22">
        <v>42</v>
      </c>
      <c r="B36" s="22" t="s">
        <v>1744</v>
      </c>
      <c r="C36" s="22" t="s">
        <v>1745</v>
      </c>
      <c r="D36" s="22" t="s">
        <v>1746</v>
      </c>
      <c r="E36" s="22" t="s">
        <v>1747</v>
      </c>
      <c r="F36" s="23">
        <v>90.5</v>
      </c>
      <c r="G36" s="22" t="s">
        <v>24</v>
      </c>
      <c r="H36" s="22" t="s">
        <v>1748</v>
      </c>
      <c r="I36" s="22" t="s">
        <v>1749</v>
      </c>
      <c r="J36" s="22" t="s">
        <v>1750</v>
      </c>
      <c r="K36" s="24" t="s">
        <v>1751</v>
      </c>
      <c r="L36" s="22" t="s">
        <v>203</v>
      </c>
    </row>
    <row r="37" spans="1:12" ht="61.95" customHeight="1" x14ac:dyDescent="0.3">
      <c r="A37" s="22">
        <v>44</v>
      </c>
      <c r="B37" s="22" t="s">
        <v>1752</v>
      </c>
      <c r="C37" s="22" t="s">
        <v>1753</v>
      </c>
      <c r="D37" s="22" t="s">
        <v>1690</v>
      </c>
      <c r="E37" s="22" t="s">
        <v>1754</v>
      </c>
      <c r="F37" s="23">
        <v>17900</v>
      </c>
      <c r="G37" s="22" t="s">
        <v>24</v>
      </c>
      <c r="H37" s="22" t="s">
        <v>1755</v>
      </c>
      <c r="I37" s="22" t="s">
        <v>1756</v>
      </c>
      <c r="J37" s="22" t="s">
        <v>1757</v>
      </c>
      <c r="K37" s="24" t="s">
        <v>1297</v>
      </c>
      <c r="L37" s="22" t="s">
        <v>203</v>
      </c>
    </row>
    <row r="38" spans="1:12" ht="61.95" customHeight="1" x14ac:dyDescent="0.3">
      <c r="A38" s="22">
        <v>45</v>
      </c>
      <c r="B38" s="22" t="s">
        <v>315</v>
      </c>
      <c r="C38" s="22" t="s">
        <v>1758</v>
      </c>
      <c r="D38" s="22" t="s">
        <v>1759</v>
      </c>
      <c r="E38" s="22" t="s">
        <v>202</v>
      </c>
      <c r="F38" s="23">
        <v>1573</v>
      </c>
      <c r="G38" s="22" t="s">
        <v>24</v>
      </c>
      <c r="H38" s="22" t="s">
        <v>1760</v>
      </c>
      <c r="I38" s="22" t="s">
        <v>1761</v>
      </c>
      <c r="J38" s="22" t="s">
        <v>1762</v>
      </c>
      <c r="K38" s="24" t="s">
        <v>1298</v>
      </c>
      <c r="L38" s="22" t="s">
        <v>1763</v>
      </c>
    </row>
    <row r="39" spans="1:12" ht="61.95" customHeight="1" x14ac:dyDescent="0.3">
      <c r="A39" s="22">
        <v>45</v>
      </c>
      <c r="B39" s="22" t="s">
        <v>315</v>
      </c>
      <c r="C39" s="22" t="s">
        <v>1764</v>
      </c>
      <c r="D39" s="22" t="s">
        <v>1735</v>
      </c>
      <c r="E39" s="22" t="s">
        <v>202</v>
      </c>
      <c r="F39" s="23">
        <v>1772</v>
      </c>
      <c r="G39" s="22" t="s">
        <v>24</v>
      </c>
      <c r="H39" s="22" t="s">
        <v>1760</v>
      </c>
      <c r="I39" s="22" t="s">
        <v>1765</v>
      </c>
      <c r="J39" s="22" t="s">
        <v>1766</v>
      </c>
      <c r="K39" s="24" t="s">
        <v>1767</v>
      </c>
      <c r="L39" s="22" t="s">
        <v>1763</v>
      </c>
    </row>
    <row r="40" spans="1:12" ht="61.95" customHeight="1" x14ac:dyDescent="0.3">
      <c r="A40" s="22">
        <v>47</v>
      </c>
      <c r="B40" s="22" t="s">
        <v>834</v>
      </c>
      <c r="C40" s="22" t="s">
        <v>1768</v>
      </c>
      <c r="D40" s="22" t="s">
        <v>1735</v>
      </c>
      <c r="E40" s="22" t="s">
        <v>1769</v>
      </c>
      <c r="F40" s="23">
        <v>833</v>
      </c>
      <c r="G40" s="22" t="s">
        <v>24</v>
      </c>
      <c r="H40" s="22" t="s">
        <v>1421</v>
      </c>
      <c r="I40" s="22" t="s">
        <v>1770</v>
      </c>
      <c r="J40" s="22" t="s">
        <v>1771</v>
      </c>
      <c r="K40" s="24" t="s">
        <v>1772</v>
      </c>
      <c r="L40" s="22" t="s">
        <v>1763</v>
      </c>
    </row>
    <row r="41" spans="1:12" ht="61.95" customHeight="1" x14ac:dyDescent="0.3">
      <c r="A41" s="22">
        <v>47</v>
      </c>
      <c r="B41" s="22" t="s">
        <v>834</v>
      </c>
      <c r="C41" s="22" t="s">
        <v>1773</v>
      </c>
      <c r="D41" s="22" t="s">
        <v>1759</v>
      </c>
      <c r="E41" s="22" t="s">
        <v>1774</v>
      </c>
      <c r="F41" s="23">
        <v>552</v>
      </c>
      <c r="G41" s="22" t="s">
        <v>24</v>
      </c>
      <c r="H41" s="22" t="s">
        <v>1775</v>
      </c>
      <c r="I41" s="22" t="s">
        <v>1776</v>
      </c>
      <c r="J41" s="22" t="s">
        <v>1777</v>
      </c>
      <c r="K41" s="24" t="s">
        <v>1778</v>
      </c>
      <c r="L41" s="22" t="s">
        <v>1779</v>
      </c>
    </row>
    <row r="42" spans="1:12" ht="61.95" customHeight="1" x14ac:dyDescent="0.3">
      <c r="A42" s="22">
        <v>48</v>
      </c>
      <c r="B42" s="22" t="s">
        <v>326</v>
      </c>
      <c r="C42" s="22" t="s">
        <v>1780</v>
      </c>
      <c r="D42" s="22" t="s">
        <v>1781</v>
      </c>
      <c r="E42" s="22" t="s">
        <v>330</v>
      </c>
      <c r="F42" s="23">
        <v>70</v>
      </c>
      <c r="G42" s="22" t="s">
        <v>24</v>
      </c>
      <c r="H42" s="22" t="s">
        <v>1421</v>
      </c>
      <c r="I42" s="22" t="s">
        <v>1782</v>
      </c>
      <c r="J42" s="22" t="s">
        <v>1783</v>
      </c>
      <c r="K42" s="24" t="s">
        <v>1301</v>
      </c>
      <c r="L42" s="22" t="s">
        <v>1784</v>
      </c>
    </row>
    <row r="43" spans="1:12" ht="81" customHeight="1" x14ac:dyDescent="0.3">
      <c r="A43" s="11">
        <v>52</v>
      </c>
      <c r="B43" s="12" t="s">
        <v>1785</v>
      </c>
      <c r="C43" s="12" t="s">
        <v>1786</v>
      </c>
      <c r="D43" s="12" t="s">
        <v>338</v>
      </c>
      <c r="E43" s="12">
        <v>2201</v>
      </c>
      <c r="F43" s="13" t="s">
        <v>24</v>
      </c>
      <c r="G43" s="12" t="s">
        <v>1421</v>
      </c>
      <c r="H43" s="12" t="s">
        <v>1787</v>
      </c>
      <c r="I43" s="12" t="s">
        <v>1788</v>
      </c>
      <c r="J43" s="12" t="s">
        <v>340</v>
      </c>
      <c r="K43" s="14" t="s">
        <v>1789</v>
      </c>
    </row>
    <row r="44" spans="1:12" ht="81" customHeight="1" x14ac:dyDescent="0.3">
      <c r="A44" s="11">
        <v>52</v>
      </c>
      <c r="B44" s="12" t="s">
        <v>1785</v>
      </c>
      <c r="C44" s="12" t="s">
        <v>1790</v>
      </c>
      <c r="D44" s="12" t="s">
        <v>338</v>
      </c>
      <c r="E44" s="12">
        <v>1574</v>
      </c>
      <c r="F44" s="13" t="s">
        <v>24</v>
      </c>
      <c r="G44" s="12" t="s">
        <v>1421</v>
      </c>
      <c r="H44" s="12" t="s">
        <v>1791</v>
      </c>
      <c r="I44" s="12" t="s">
        <v>1792</v>
      </c>
      <c r="J44" s="12" t="s">
        <v>1793</v>
      </c>
      <c r="K44" s="14" t="s">
        <v>1789</v>
      </c>
    </row>
    <row r="45" spans="1:12" ht="81" customHeight="1" x14ac:dyDescent="0.3">
      <c r="A45" s="11">
        <v>52</v>
      </c>
      <c r="B45" s="12" t="s">
        <v>1794</v>
      </c>
      <c r="C45" s="12" t="s">
        <v>1795</v>
      </c>
      <c r="D45" s="12" t="s">
        <v>1796</v>
      </c>
      <c r="E45" s="12">
        <v>133</v>
      </c>
      <c r="F45" s="13" t="s">
        <v>24</v>
      </c>
      <c r="G45" s="12" t="s">
        <v>1421</v>
      </c>
      <c r="H45" s="12" t="s">
        <v>1797</v>
      </c>
      <c r="I45" s="12" t="s">
        <v>1798</v>
      </c>
      <c r="J45" s="12" t="s">
        <v>1793</v>
      </c>
      <c r="K45" s="14" t="s">
        <v>1799</v>
      </c>
    </row>
    <row r="46" spans="1:12" ht="81" customHeight="1" x14ac:dyDescent="0.3">
      <c r="A46" s="11">
        <v>52</v>
      </c>
      <c r="B46" s="12" t="s">
        <v>1800</v>
      </c>
      <c r="C46" s="12" t="s">
        <v>344</v>
      </c>
      <c r="D46" s="12" t="s">
        <v>347</v>
      </c>
      <c r="E46" s="12">
        <v>6000</v>
      </c>
      <c r="F46" s="13" t="s">
        <v>1801</v>
      </c>
      <c r="G46" s="12" t="s">
        <v>1421</v>
      </c>
      <c r="H46" s="12" t="s">
        <v>1802</v>
      </c>
      <c r="I46" s="12" t="s">
        <v>1803</v>
      </c>
      <c r="J46" s="12" t="s">
        <v>349</v>
      </c>
      <c r="K46" s="14" t="s">
        <v>1804</v>
      </c>
    </row>
    <row r="47" spans="1:12" ht="81" customHeight="1" x14ac:dyDescent="0.3">
      <c r="A47" s="11">
        <v>58</v>
      </c>
      <c r="B47" s="12" t="s">
        <v>374</v>
      </c>
      <c r="C47" s="12" t="s">
        <v>1805</v>
      </c>
      <c r="D47" s="12" t="s">
        <v>376</v>
      </c>
      <c r="E47" s="12">
        <v>3.4</v>
      </c>
      <c r="F47" s="13" t="s">
        <v>24</v>
      </c>
      <c r="G47" s="12" t="s">
        <v>1806</v>
      </c>
      <c r="H47" s="12" t="s">
        <v>1807</v>
      </c>
      <c r="I47" s="12" t="s">
        <v>1808</v>
      </c>
      <c r="J47" s="12" t="s">
        <v>378</v>
      </c>
      <c r="K47" s="14" t="s">
        <v>1809</v>
      </c>
    </row>
    <row r="48" spans="1:12" ht="81" customHeight="1" x14ac:dyDescent="0.3">
      <c r="A48" s="11">
        <v>59</v>
      </c>
      <c r="B48" s="12" t="s">
        <v>1810</v>
      </c>
      <c r="C48" s="12" t="s">
        <v>1811</v>
      </c>
      <c r="D48" s="12" t="s">
        <v>384</v>
      </c>
      <c r="E48" s="12"/>
      <c r="F48" s="13" t="s">
        <v>24</v>
      </c>
      <c r="G48" s="12" t="s">
        <v>1812</v>
      </c>
      <c r="H48" s="12" t="s">
        <v>1813</v>
      </c>
      <c r="I48" s="12" t="s">
        <v>1814</v>
      </c>
      <c r="J48" s="12" t="s">
        <v>386</v>
      </c>
      <c r="K48" s="14" t="s">
        <v>1815</v>
      </c>
    </row>
    <row r="49" spans="1:11" ht="81" customHeight="1" x14ac:dyDescent="0.3">
      <c r="A49" s="11">
        <v>55</v>
      </c>
      <c r="B49" s="12" t="s">
        <v>1816</v>
      </c>
      <c r="C49" s="12" t="s">
        <v>1817</v>
      </c>
      <c r="D49" s="12" t="s">
        <v>362</v>
      </c>
      <c r="E49" s="12">
        <v>2000</v>
      </c>
      <c r="F49" s="13" t="s">
        <v>24</v>
      </c>
      <c r="G49" s="12" t="s">
        <v>1421</v>
      </c>
      <c r="H49" s="12" t="s">
        <v>1818</v>
      </c>
      <c r="I49" s="12" t="s">
        <v>1819</v>
      </c>
      <c r="J49" s="12" t="s">
        <v>1820</v>
      </c>
      <c r="K49" s="14" t="s">
        <v>203</v>
      </c>
    </row>
    <row r="50" spans="1:11" ht="81" customHeight="1" x14ac:dyDescent="0.3">
      <c r="A50" s="11">
        <v>56</v>
      </c>
      <c r="B50" s="12" t="s">
        <v>1821</v>
      </c>
      <c r="C50" s="12" t="s">
        <v>1822</v>
      </c>
      <c r="D50" s="12" t="s">
        <v>572</v>
      </c>
      <c r="E50" s="12"/>
      <c r="F50" s="13" t="s">
        <v>24</v>
      </c>
      <c r="G50" s="12" t="s">
        <v>1823</v>
      </c>
      <c r="H50" s="12" t="s">
        <v>1824</v>
      </c>
      <c r="I50" s="12" t="s">
        <v>1825</v>
      </c>
      <c r="J50" s="12" t="s">
        <v>1826</v>
      </c>
      <c r="K50" s="14" t="s">
        <v>203</v>
      </c>
    </row>
    <row r="51" spans="1:11" ht="81" customHeight="1" x14ac:dyDescent="0.3">
      <c r="A51" s="11">
        <v>57</v>
      </c>
      <c r="B51" s="12" t="s">
        <v>1827</v>
      </c>
      <c r="C51" s="12" t="s">
        <v>1790</v>
      </c>
      <c r="D51" s="12" t="s">
        <v>1828</v>
      </c>
      <c r="E51" s="12">
        <v>19000</v>
      </c>
      <c r="F51" s="13" t="s">
        <v>24</v>
      </c>
      <c r="G51" s="12" t="s">
        <v>1755</v>
      </c>
      <c r="H51" s="12" t="s">
        <v>1829</v>
      </c>
      <c r="I51" s="12" t="s">
        <v>1830</v>
      </c>
      <c r="J51" s="12" t="s">
        <v>1831</v>
      </c>
      <c r="K51" s="14" t="s">
        <v>203</v>
      </c>
    </row>
    <row r="52" spans="1:11" ht="81" customHeight="1" x14ac:dyDescent="0.3">
      <c r="A52" s="11">
        <v>62</v>
      </c>
      <c r="B52" s="12" t="s">
        <v>390</v>
      </c>
      <c r="C52" s="12" t="s">
        <v>1832</v>
      </c>
      <c r="D52" s="12" t="s">
        <v>393</v>
      </c>
      <c r="E52" s="12"/>
      <c r="F52" s="13" t="s">
        <v>24</v>
      </c>
      <c r="G52" s="12" t="s">
        <v>1833</v>
      </c>
      <c r="H52" s="12" t="s">
        <v>1834</v>
      </c>
      <c r="I52" s="12" t="s">
        <v>1835</v>
      </c>
      <c r="J52" s="12" t="s">
        <v>1836</v>
      </c>
      <c r="K52" s="14" t="s">
        <v>1837</v>
      </c>
    </row>
    <row r="53" spans="1:11" ht="81" customHeight="1" x14ac:dyDescent="0.3">
      <c r="A53" s="11">
        <v>64</v>
      </c>
      <c r="B53" s="12" t="s">
        <v>1838</v>
      </c>
      <c r="C53" s="12" t="s">
        <v>1839</v>
      </c>
      <c r="D53" s="12" t="s">
        <v>572</v>
      </c>
      <c r="E53" s="12">
        <v>240</v>
      </c>
      <c r="F53" s="13" t="s">
        <v>1840</v>
      </c>
      <c r="G53" s="12" t="s">
        <v>1841</v>
      </c>
      <c r="H53" s="12" t="s">
        <v>1842</v>
      </c>
      <c r="I53" s="12" t="s">
        <v>1843</v>
      </c>
      <c r="J53" s="12" t="s">
        <v>1844</v>
      </c>
      <c r="K53" s="14" t="s">
        <v>203</v>
      </c>
    </row>
    <row r="54" spans="1:11" ht="81" customHeight="1" x14ac:dyDescent="0.3">
      <c r="A54" s="11">
        <v>65</v>
      </c>
      <c r="B54" s="12" t="s">
        <v>1845</v>
      </c>
      <c r="C54" s="12" t="s">
        <v>1846</v>
      </c>
      <c r="D54" s="12" t="s">
        <v>1847</v>
      </c>
      <c r="E54" s="12">
        <v>39</v>
      </c>
      <c r="F54" s="13" t="s">
        <v>1848</v>
      </c>
      <c r="G54" s="12" t="s">
        <v>1421</v>
      </c>
      <c r="H54" s="12" t="s">
        <v>1849</v>
      </c>
      <c r="I54" s="12" t="s">
        <v>1850</v>
      </c>
      <c r="J54" s="12" t="s">
        <v>1851</v>
      </c>
      <c r="K54" s="14" t="s">
        <v>203</v>
      </c>
    </row>
    <row r="55" spans="1:11" ht="81" customHeight="1" x14ac:dyDescent="0.3">
      <c r="A55" s="11">
        <v>70</v>
      </c>
      <c r="B55" s="12" t="s">
        <v>1852</v>
      </c>
      <c r="C55" s="12" t="s">
        <v>1690</v>
      </c>
      <c r="D55" s="12" t="s">
        <v>1853</v>
      </c>
      <c r="E55" s="12">
        <v>589.9</v>
      </c>
      <c r="F55" s="13" t="s">
        <v>24</v>
      </c>
      <c r="G55" s="12" t="s">
        <v>1854</v>
      </c>
      <c r="H55" s="12" t="s">
        <v>1855</v>
      </c>
      <c r="I55" s="12" t="s">
        <v>1856</v>
      </c>
      <c r="J55" s="12" t="s">
        <v>1321</v>
      </c>
      <c r="K55" s="14" t="s">
        <v>203</v>
      </c>
    </row>
    <row r="56" spans="1:11" ht="81" customHeight="1" x14ac:dyDescent="0.3">
      <c r="A56" s="11">
        <v>71</v>
      </c>
      <c r="B56" s="12" t="s">
        <v>405</v>
      </c>
      <c r="C56" s="12" t="s">
        <v>1857</v>
      </c>
      <c r="D56" s="12" t="s">
        <v>408</v>
      </c>
      <c r="E56" s="12">
        <v>1100</v>
      </c>
      <c r="F56" s="13" t="s">
        <v>24</v>
      </c>
      <c r="G56" s="12" t="s">
        <v>1858</v>
      </c>
      <c r="H56" s="12" t="s">
        <v>1859</v>
      </c>
      <c r="I56" s="12" t="s">
        <v>1860</v>
      </c>
      <c r="J56" s="12" t="s">
        <v>981</v>
      </c>
      <c r="K56" s="14" t="s">
        <v>1861</v>
      </c>
    </row>
    <row r="57" spans="1:11" ht="81" customHeight="1" x14ac:dyDescent="0.3">
      <c r="A57" s="11">
        <v>72</v>
      </c>
      <c r="B57" s="12" t="s">
        <v>1862</v>
      </c>
      <c r="C57" s="12" t="s">
        <v>1863</v>
      </c>
      <c r="D57" s="12" t="s">
        <v>1864</v>
      </c>
      <c r="E57" s="12">
        <v>7300</v>
      </c>
      <c r="F57" s="13" t="s">
        <v>24</v>
      </c>
      <c r="G57" s="12" t="s">
        <v>1865</v>
      </c>
      <c r="H57" s="12" t="s">
        <v>1866</v>
      </c>
      <c r="I57" s="12" t="s">
        <v>1867</v>
      </c>
      <c r="J57" s="12" t="s">
        <v>1868</v>
      </c>
      <c r="K57" s="14" t="s">
        <v>203</v>
      </c>
    </row>
    <row r="58" spans="1:11" ht="81" customHeight="1" x14ac:dyDescent="0.3">
      <c r="A58" s="11">
        <v>73</v>
      </c>
      <c r="B58" s="12" t="s">
        <v>1869</v>
      </c>
      <c r="C58" s="12" t="s">
        <v>1870</v>
      </c>
      <c r="D58" s="12" t="s">
        <v>416</v>
      </c>
      <c r="E58" s="12">
        <v>5500</v>
      </c>
      <c r="F58" s="13" t="s">
        <v>24</v>
      </c>
      <c r="G58" s="12" t="s">
        <v>1421</v>
      </c>
      <c r="H58" s="12" t="s">
        <v>1871</v>
      </c>
      <c r="I58" s="12" t="s">
        <v>1872</v>
      </c>
      <c r="J58" s="12" t="s">
        <v>1873</v>
      </c>
      <c r="K58" s="14" t="s">
        <v>203</v>
      </c>
    </row>
    <row r="59" spans="1:11" ht="81" customHeight="1" x14ac:dyDescent="0.3">
      <c r="A59" s="11">
        <v>73</v>
      </c>
      <c r="B59" s="12" t="s">
        <v>1874</v>
      </c>
      <c r="C59" s="12" t="s">
        <v>1875</v>
      </c>
      <c r="D59" s="12" t="s">
        <v>393</v>
      </c>
      <c r="E59" s="12"/>
      <c r="F59" s="13" t="s">
        <v>24</v>
      </c>
      <c r="G59" s="12" t="s">
        <v>1876</v>
      </c>
      <c r="H59" s="12" t="s">
        <v>1877</v>
      </c>
      <c r="I59" s="12" t="s">
        <v>1878</v>
      </c>
      <c r="J59" s="12" t="s">
        <v>1873</v>
      </c>
      <c r="K59" s="14" t="s">
        <v>1837</v>
      </c>
    </row>
    <row r="60" spans="1:11" ht="81" customHeight="1" x14ac:dyDescent="0.3">
      <c r="A60" s="11">
        <v>74</v>
      </c>
      <c r="B60" s="12" t="s">
        <v>1879</v>
      </c>
      <c r="C60" s="12" t="s">
        <v>1690</v>
      </c>
      <c r="D60" s="12" t="s">
        <v>1880</v>
      </c>
      <c r="E60" s="12">
        <v>571</v>
      </c>
      <c r="F60" s="13" t="s">
        <v>24</v>
      </c>
      <c r="G60" s="12" t="s">
        <v>1854</v>
      </c>
      <c r="H60" s="12" t="s">
        <v>1881</v>
      </c>
      <c r="I60" s="12" t="s">
        <v>1882</v>
      </c>
      <c r="J60" s="12" t="s">
        <v>1324</v>
      </c>
      <c r="K60" s="14" t="s">
        <v>203</v>
      </c>
    </row>
    <row r="61" spans="1:11" ht="81" customHeight="1" x14ac:dyDescent="0.3">
      <c r="A61" s="11">
        <v>75</v>
      </c>
      <c r="B61" s="12" t="s">
        <v>1883</v>
      </c>
      <c r="C61" s="12" t="s">
        <v>1884</v>
      </c>
      <c r="D61" s="12" t="s">
        <v>441</v>
      </c>
      <c r="E61" s="12">
        <v>45</v>
      </c>
      <c r="F61" s="13" t="s">
        <v>24</v>
      </c>
      <c r="G61" s="12" t="s">
        <v>1885</v>
      </c>
      <c r="H61" s="12" t="s">
        <v>1886</v>
      </c>
      <c r="I61" s="12" t="s">
        <v>1887</v>
      </c>
      <c r="J61" s="12" t="s">
        <v>444</v>
      </c>
      <c r="K61" s="14" t="s">
        <v>1888</v>
      </c>
    </row>
    <row r="62" spans="1:11" ht="84" customHeight="1" x14ac:dyDescent="0.3">
      <c r="A62" s="11">
        <v>54</v>
      </c>
      <c r="B62" s="12" t="s">
        <v>1889</v>
      </c>
      <c r="C62" s="12" t="s">
        <v>1890</v>
      </c>
      <c r="D62" s="12" t="s">
        <v>355</v>
      </c>
      <c r="E62" s="12"/>
      <c r="F62" s="13" t="s">
        <v>24</v>
      </c>
      <c r="G62" s="12" t="s">
        <v>1603</v>
      </c>
      <c r="H62" s="12" t="s">
        <v>1891</v>
      </c>
      <c r="I62" s="12" t="s">
        <v>1892</v>
      </c>
      <c r="J62" s="12" t="s">
        <v>356</v>
      </c>
      <c r="K62" s="14" t="s">
        <v>1893</v>
      </c>
    </row>
    <row r="63" spans="1:11" ht="84" customHeight="1" x14ac:dyDescent="0.3">
      <c r="A63" s="11">
        <v>55</v>
      </c>
      <c r="B63" s="12" t="s">
        <v>1894</v>
      </c>
      <c r="C63" s="12" t="s">
        <v>1895</v>
      </c>
      <c r="D63" s="12" t="s">
        <v>369</v>
      </c>
      <c r="E63" s="12"/>
      <c r="F63" s="13" t="s">
        <v>24</v>
      </c>
      <c r="G63" s="12" t="s">
        <v>1421</v>
      </c>
      <c r="H63" s="12" t="s">
        <v>1896</v>
      </c>
      <c r="I63" s="12" t="s">
        <v>1897</v>
      </c>
      <c r="J63" s="12" t="s">
        <v>371</v>
      </c>
      <c r="K63" s="14" t="s">
        <v>1898</v>
      </c>
    </row>
    <row r="64" spans="1:11" ht="84" customHeight="1" x14ac:dyDescent="0.3">
      <c r="A64" s="11">
        <v>64</v>
      </c>
      <c r="B64" s="12" t="s">
        <v>1899</v>
      </c>
      <c r="C64" s="12" t="s">
        <v>1900</v>
      </c>
      <c r="D64" s="12" t="s">
        <v>1901</v>
      </c>
      <c r="E64" s="12">
        <v>60</v>
      </c>
      <c r="F64" s="13" t="s">
        <v>24</v>
      </c>
      <c r="G64" s="12" t="s">
        <v>1902</v>
      </c>
      <c r="H64" s="12" t="s">
        <v>1903</v>
      </c>
      <c r="I64" s="12" t="s">
        <v>1904</v>
      </c>
      <c r="J64" s="12" t="s">
        <v>1905</v>
      </c>
      <c r="K64" s="14" t="s">
        <v>1906</v>
      </c>
    </row>
    <row r="65" spans="1:12" ht="84" customHeight="1" x14ac:dyDescent="0.3">
      <c r="A65" s="11">
        <v>66</v>
      </c>
      <c r="B65" s="12" t="s">
        <v>1907</v>
      </c>
      <c r="C65" s="12" t="s">
        <v>1908</v>
      </c>
      <c r="D65" s="12" t="s">
        <v>1909</v>
      </c>
      <c r="E65" s="12">
        <v>181</v>
      </c>
      <c r="F65" s="13" t="s">
        <v>24</v>
      </c>
      <c r="G65" s="12" t="s">
        <v>1421</v>
      </c>
      <c r="H65" s="12" t="s">
        <v>1910</v>
      </c>
      <c r="I65" s="12" t="s">
        <v>1911</v>
      </c>
      <c r="J65" s="12" t="s">
        <v>1317</v>
      </c>
      <c r="K65" s="14" t="s">
        <v>1912</v>
      </c>
    </row>
    <row r="66" spans="1:12" ht="84" customHeight="1" x14ac:dyDescent="0.3">
      <c r="A66" s="11">
        <v>70</v>
      </c>
      <c r="B66" s="12" t="s">
        <v>1913</v>
      </c>
      <c r="C66" s="12" t="s">
        <v>1914</v>
      </c>
      <c r="D66" s="12" t="s">
        <v>1915</v>
      </c>
      <c r="E66" s="12">
        <v>25.5</v>
      </c>
      <c r="F66" s="13" t="s">
        <v>24</v>
      </c>
      <c r="G66" s="12" t="s">
        <v>1854</v>
      </c>
      <c r="H66" s="12" t="s">
        <v>1916</v>
      </c>
      <c r="I66" s="12" t="s">
        <v>1917</v>
      </c>
      <c r="J66" s="12" t="s">
        <v>1321</v>
      </c>
      <c r="K66" s="14" t="s">
        <v>1918</v>
      </c>
    </row>
    <row r="67" spans="1:12" ht="91.05" customHeight="1" x14ac:dyDescent="0.3">
      <c r="A67" s="11">
        <v>76</v>
      </c>
      <c r="B67" s="12" t="s">
        <v>1919</v>
      </c>
      <c r="C67" s="12" t="s">
        <v>1920</v>
      </c>
      <c r="D67" s="12" t="s">
        <v>450</v>
      </c>
      <c r="E67" s="12">
        <v>300</v>
      </c>
      <c r="F67" s="13" t="s">
        <v>24</v>
      </c>
      <c r="G67" s="12" t="s">
        <v>1421</v>
      </c>
      <c r="H67" s="12" t="s">
        <v>1921</v>
      </c>
      <c r="I67" s="12" t="s">
        <v>1922</v>
      </c>
      <c r="J67" s="12" t="s">
        <v>451</v>
      </c>
      <c r="K67" s="14" t="s">
        <v>1923</v>
      </c>
      <c r="L67" t="s">
        <v>1924</v>
      </c>
    </row>
    <row r="68" spans="1:12" ht="91.05" customHeight="1" x14ac:dyDescent="0.3">
      <c r="A68" s="11">
        <v>77</v>
      </c>
      <c r="B68" s="12" t="s">
        <v>1925</v>
      </c>
      <c r="C68" s="12" t="s">
        <v>1926</v>
      </c>
      <c r="D68" s="12" t="s">
        <v>457</v>
      </c>
      <c r="E68" s="12"/>
      <c r="F68" s="13" t="s">
        <v>24</v>
      </c>
      <c r="G68" s="12" t="s">
        <v>1421</v>
      </c>
      <c r="H68" s="12" t="s">
        <v>1927</v>
      </c>
      <c r="I68" s="12" t="s">
        <v>1928</v>
      </c>
      <c r="J68" s="12" t="s">
        <v>459</v>
      </c>
      <c r="K68" s="14" t="s">
        <v>1929</v>
      </c>
    </row>
    <row r="69" spans="1:12" ht="91.05" customHeight="1" x14ac:dyDescent="0.3">
      <c r="A69" s="11">
        <v>79</v>
      </c>
      <c r="B69" s="12" t="s">
        <v>1930</v>
      </c>
      <c r="C69" s="12" t="s">
        <v>1931</v>
      </c>
      <c r="D69" s="12" t="s">
        <v>450</v>
      </c>
      <c r="E69" s="12">
        <v>5000</v>
      </c>
      <c r="F69" s="13" t="s">
        <v>24</v>
      </c>
      <c r="G69" s="12" t="s">
        <v>1421</v>
      </c>
      <c r="H69" s="12" t="s">
        <v>1932</v>
      </c>
      <c r="I69" s="12" t="s">
        <v>1933</v>
      </c>
      <c r="J69" s="12" t="s">
        <v>1934</v>
      </c>
      <c r="K69" s="14" t="s">
        <v>1935</v>
      </c>
    </row>
    <row r="70" spans="1:12" ht="91.05" customHeight="1" x14ac:dyDescent="0.3">
      <c r="A70" s="11">
        <v>81</v>
      </c>
      <c r="B70" s="12" t="s">
        <v>1936</v>
      </c>
      <c r="C70" s="12" t="s">
        <v>1937</v>
      </c>
      <c r="D70" s="12" t="s">
        <v>471</v>
      </c>
      <c r="E70" s="12"/>
      <c r="F70" s="13" t="s">
        <v>24</v>
      </c>
      <c r="G70" s="12" t="s">
        <v>1421</v>
      </c>
      <c r="H70" s="12" t="s">
        <v>1938</v>
      </c>
      <c r="I70" s="12" t="s">
        <v>1939</v>
      </c>
      <c r="J70" s="12" t="s">
        <v>473</v>
      </c>
      <c r="K70" s="14" t="s">
        <v>1929</v>
      </c>
    </row>
    <row r="71" spans="1:12" ht="91.05" customHeight="1" x14ac:dyDescent="0.3">
      <c r="A71" s="11">
        <v>81</v>
      </c>
      <c r="B71" s="12" t="s">
        <v>1940</v>
      </c>
      <c r="C71" s="12" t="s">
        <v>1941</v>
      </c>
      <c r="D71" s="12" t="s">
        <v>572</v>
      </c>
      <c r="E71" s="12">
        <v>270</v>
      </c>
      <c r="F71" s="13" t="s">
        <v>24</v>
      </c>
      <c r="G71" s="12" t="s">
        <v>1942</v>
      </c>
      <c r="H71" s="12" t="s">
        <v>1943</v>
      </c>
      <c r="I71" s="12" t="s">
        <v>1944</v>
      </c>
      <c r="J71" s="12" t="s">
        <v>473</v>
      </c>
      <c r="K71" s="14" t="s">
        <v>1945</v>
      </c>
    </row>
    <row r="72" spans="1:12" ht="91.05" customHeight="1" x14ac:dyDescent="0.3">
      <c r="A72" s="11">
        <v>81</v>
      </c>
      <c r="B72" s="12" t="s">
        <v>1946</v>
      </c>
      <c r="C72" s="12" t="s">
        <v>1947</v>
      </c>
      <c r="D72" s="12" t="s">
        <v>1948</v>
      </c>
      <c r="E72" s="12">
        <v>200</v>
      </c>
      <c r="F72" s="13" t="s">
        <v>24</v>
      </c>
      <c r="G72" s="12" t="s">
        <v>1949</v>
      </c>
      <c r="H72" s="12" t="s">
        <v>1950</v>
      </c>
      <c r="I72" s="12" t="s">
        <v>1951</v>
      </c>
      <c r="J72" s="12" t="s">
        <v>1952</v>
      </c>
      <c r="K72" s="14" t="s">
        <v>1945</v>
      </c>
    </row>
    <row r="73" spans="1:12" ht="91.05" customHeight="1" x14ac:dyDescent="0.3">
      <c r="A73" s="11">
        <v>84</v>
      </c>
      <c r="B73" s="12" t="s">
        <v>1953</v>
      </c>
      <c r="C73" s="12" t="s">
        <v>1690</v>
      </c>
      <c r="D73" s="12" t="s">
        <v>1954</v>
      </c>
      <c r="E73" s="12">
        <v>41.8</v>
      </c>
      <c r="F73" s="13" t="s">
        <v>24</v>
      </c>
      <c r="G73" s="12" t="s">
        <v>1439</v>
      </c>
      <c r="H73" s="12" t="s">
        <v>1955</v>
      </c>
      <c r="I73" s="12" t="s">
        <v>1956</v>
      </c>
      <c r="J73" s="12" t="s">
        <v>479</v>
      </c>
      <c r="K73" s="14" t="s">
        <v>1957</v>
      </c>
    </row>
    <row r="74" spans="1:12" ht="91.05" customHeight="1" x14ac:dyDescent="0.3">
      <c r="A74" s="11">
        <v>84</v>
      </c>
      <c r="B74" s="12" t="s">
        <v>1958</v>
      </c>
      <c r="C74" s="12" t="s">
        <v>1959</v>
      </c>
      <c r="D74" s="12" t="s">
        <v>450</v>
      </c>
      <c r="E74" s="12"/>
      <c r="F74" s="13" t="s">
        <v>24</v>
      </c>
      <c r="G74" s="12" t="s">
        <v>1421</v>
      </c>
      <c r="H74" s="12" t="s">
        <v>1960</v>
      </c>
      <c r="I74" s="12" t="s">
        <v>1961</v>
      </c>
      <c r="J74" s="12" t="s">
        <v>479</v>
      </c>
      <c r="K74" s="14" t="s">
        <v>1962</v>
      </c>
    </row>
    <row r="75" spans="1:12" ht="91.05" customHeight="1" x14ac:dyDescent="0.3">
      <c r="A75" s="11">
        <v>86</v>
      </c>
      <c r="B75" s="12" t="s">
        <v>1963</v>
      </c>
      <c r="C75" s="12" t="s">
        <v>484</v>
      </c>
      <c r="D75" s="12" t="s">
        <v>485</v>
      </c>
      <c r="E75" s="12">
        <v>125</v>
      </c>
      <c r="F75" s="13" t="s">
        <v>24</v>
      </c>
      <c r="G75" s="12" t="s">
        <v>1421</v>
      </c>
      <c r="H75" s="12" t="s">
        <v>1964</v>
      </c>
      <c r="I75" s="12" t="s">
        <v>1965</v>
      </c>
      <c r="J75" s="12" t="s">
        <v>486</v>
      </c>
      <c r="K75" s="14" t="s">
        <v>1966</v>
      </c>
    </row>
    <row r="76" spans="1:12" ht="91.05" customHeight="1" x14ac:dyDescent="0.3">
      <c r="A76" s="11">
        <v>87</v>
      </c>
      <c r="B76" s="12" t="s">
        <v>1967</v>
      </c>
      <c r="C76" s="12" t="s">
        <v>1968</v>
      </c>
      <c r="D76" s="12" t="s">
        <v>1969</v>
      </c>
      <c r="E76" s="12">
        <v>191.86</v>
      </c>
      <c r="F76" s="13" t="s">
        <v>24</v>
      </c>
      <c r="G76" s="12" t="s">
        <v>1421</v>
      </c>
      <c r="H76" s="12" t="s">
        <v>1970</v>
      </c>
      <c r="I76" s="12" t="s">
        <v>1971</v>
      </c>
      <c r="J76" s="12" t="s">
        <v>1336</v>
      </c>
      <c r="K76" s="14" t="s">
        <v>1972</v>
      </c>
    </row>
    <row r="77" spans="1:12" ht="91.05" customHeight="1" x14ac:dyDescent="0.3">
      <c r="A77" s="11">
        <v>90</v>
      </c>
      <c r="B77" s="12" t="s">
        <v>1973</v>
      </c>
      <c r="C77" s="12" t="s">
        <v>1974</v>
      </c>
      <c r="D77" s="12" t="s">
        <v>492</v>
      </c>
      <c r="E77" s="12"/>
      <c r="F77" s="13" t="s">
        <v>24</v>
      </c>
      <c r="G77" s="12" t="s">
        <v>1421</v>
      </c>
      <c r="H77" s="12" t="s">
        <v>1975</v>
      </c>
      <c r="I77" s="12" t="s">
        <v>1976</v>
      </c>
      <c r="J77" s="12" t="s">
        <v>494</v>
      </c>
      <c r="K77" s="14" t="s">
        <v>1977</v>
      </c>
    </row>
    <row r="78" spans="1:12" ht="91.05" customHeight="1" x14ac:dyDescent="0.3">
      <c r="A78" s="11">
        <v>92</v>
      </c>
      <c r="B78" s="12" t="s">
        <v>1978</v>
      </c>
      <c r="C78" s="12" t="s">
        <v>1979</v>
      </c>
      <c r="D78" s="12" t="s">
        <v>213</v>
      </c>
      <c r="E78" s="12">
        <v>3200</v>
      </c>
      <c r="F78" s="13" t="s">
        <v>24</v>
      </c>
      <c r="G78" s="12" t="s">
        <v>1421</v>
      </c>
      <c r="H78" s="12" t="s">
        <v>1980</v>
      </c>
      <c r="I78" s="12" t="s">
        <v>1981</v>
      </c>
      <c r="J78" s="12" t="s">
        <v>501</v>
      </c>
      <c r="K78" s="14" t="s">
        <v>1982</v>
      </c>
    </row>
    <row r="79" spans="1:12" ht="91.05" customHeight="1" x14ac:dyDescent="0.3">
      <c r="A79" s="11">
        <v>93</v>
      </c>
      <c r="B79" s="12" t="s">
        <v>1983</v>
      </c>
      <c r="C79" s="12" t="s">
        <v>1735</v>
      </c>
      <c r="D79" s="12" t="s">
        <v>1984</v>
      </c>
      <c r="E79" s="12">
        <v>173</v>
      </c>
      <c r="F79" s="13" t="s">
        <v>24</v>
      </c>
      <c r="G79" s="12" t="s">
        <v>1985</v>
      </c>
      <c r="H79" s="12" t="s">
        <v>1986</v>
      </c>
      <c r="I79" s="12" t="s">
        <v>1987</v>
      </c>
      <c r="J79" s="12" t="s">
        <v>1988</v>
      </c>
      <c r="K79" s="14" t="s">
        <v>1989</v>
      </c>
    </row>
    <row r="80" spans="1:12" ht="91.05" customHeight="1" x14ac:dyDescent="0.3">
      <c r="A80" s="11">
        <v>95</v>
      </c>
      <c r="B80" s="12" t="s">
        <v>1990</v>
      </c>
      <c r="C80" s="12" t="s">
        <v>1991</v>
      </c>
      <c r="D80" s="12" t="s">
        <v>507</v>
      </c>
      <c r="E80" s="12"/>
      <c r="F80" s="13" t="s">
        <v>24</v>
      </c>
      <c r="G80" s="12" t="s">
        <v>1421</v>
      </c>
      <c r="H80" s="12" t="s">
        <v>1992</v>
      </c>
      <c r="I80" s="12" t="s">
        <v>1993</v>
      </c>
      <c r="J80" s="12" t="s">
        <v>508</v>
      </c>
      <c r="K80" s="14" t="s">
        <v>1994</v>
      </c>
    </row>
    <row r="81" spans="1:12" ht="91.05" customHeight="1" x14ac:dyDescent="0.3">
      <c r="A81" s="11">
        <v>96</v>
      </c>
      <c r="B81" s="12" t="s">
        <v>1995</v>
      </c>
      <c r="C81" s="12" t="s">
        <v>1996</v>
      </c>
      <c r="D81" s="12" t="s">
        <v>1997</v>
      </c>
      <c r="E81" s="12">
        <v>1400</v>
      </c>
      <c r="F81" s="13" t="s">
        <v>1840</v>
      </c>
      <c r="G81" s="12" t="s">
        <v>1998</v>
      </c>
      <c r="H81" s="12" t="s">
        <v>1999</v>
      </c>
      <c r="I81" s="12" t="s">
        <v>2000</v>
      </c>
      <c r="J81" s="12" t="s">
        <v>2001</v>
      </c>
      <c r="K81" s="14" t="s">
        <v>1945</v>
      </c>
    </row>
    <row r="82" spans="1:12" ht="91.05" customHeight="1" x14ac:dyDescent="0.3">
      <c r="A82" s="11">
        <v>97</v>
      </c>
      <c r="B82" s="12" t="s">
        <v>2002</v>
      </c>
      <c r="C82" s="12" t="s">
        <v>2003</v>
      </c>
      <c r="D82" s="12" t="s">
        <v>2004</v>
      </c>
      <c r="E82" s="12">
        <v>1400</v>
      </c>
      <c r="F82" s="13" t="s">
        <v>24</v>
      </c>
      <c r="G82" s="12" t="s">
        <v>1421</v>
      </c>
      <c r="H82" s="12" t="s">
        <v>2005</v>
      </c>
      <c r="I82" s="12" t="s">
        <v>2006</v>
      </c>
      <c r="J82" s="12" t="s">
        <v>1344</v>
      </c>
      <c r="K82" s="14" t="s">
        <v>2007</v>
      </c>
    </row>
    <row r="83" spans="1:12" ht="91.05" customHeight="1" x14ac:dyDescent="0.3">
      <c r="A83" s="11">
        <v>97</v>
      </c>
      <c r="B83" s="12" t="s">
        <v>2008</v>
      </c>
      <c r="C83" s="12" t="s">
        <v>2009</v>
      </c>
      <c r="D83" s="12" t="s">
        <v>2010</v>
      </c>
      <c r="E83" s="12">
        <v>400</v>
      </c>
      <c r="F83" s="13" t="s">
        <v>24</v>
      </c>
      <c r="G83" s="12" t="s">
        <v>1421</v>
      </c>
      <c r="H83" s="12" t="s">
        <v>2011</v>
      </c>
      <c r="I83" s="12" t="s">
        <v>2012</v>
      </c>
      <c r="J83" s="12" t="s">
        <v>2013</v>
      </c>
      <c r="K83" s="14" t="s">
        <v>1945</v>
      </c>
    </row>
    <row r="84" spans="1:12" ht="91.05" customHeight="1" x14ac:dyDescent="0.3">
      <c r="A84" s="11">
        <v>98</v>
      </c>
      <c r="B84" s="12" t="s">
        <v>2014</v>
      </c>
      <c r="C84" s="12" t="s">
        <v>2015</v>
      </c>
      <c r="D84" s="12" t="s">
        <v>514</v>
      </c>
      <c r="E84" s="12"/>
      <c r="F84" s="13" t="s">
        <v>24</v>
      </c>
      <c r="G84" s="12" t="s">
        <v>2016</v>
      </c>
      <c r="H84" s="12" t="s">
        <v>2017</v>
      </c>
      <c r="I84" s="12" t="s">
        <v>2018</v>
      </c>
      <c r="J84" s="12" t="s">
        <v>516</v>
      </c>
      <c r="K84" s="14" t="s">
        <v>2019</v>
      </c>
    </row>
    <row r="85" spans="1:12" ht="91.05" customHeight="1" x14ac:dyDescent="0.3">
      <c r="A85" s="11">
        <v>99</v>
      </c>
      <c r="B85" s="12" t="s">
        <v>2020</v>
      </c>
      <c r="C85" s="12" t="s">
        <v>2021</v>
      </c>
      <c r="D85" s="12" t="s">
        <v>321</v>
      </c>
      <c r="E85" s="12">
        <v>1000</v>
      </c>
      <c r="F85" s="13" t="s">
        <v>24</v>
      </c>
      <c r="G85" s="12" t="s">
        <v>2022</v>
      </c>
      <c r="H85" s="12" t="s">
        <v>2023</v>
      </c>
      <c r="I85" s="12" t="s">
        <v>2024</v>
      </c>
      <c r="J85" s="12" t="s">
        <v>2025</v>
      </c>
      <c r="K85" s="14" t="s">
        <v>2026</v>
      </c>
    </row>
    <row r="86" spans="1:12" ht="91.05" customHeight="1" x14ac:dyDescent="0.3">
      <c r="A86" s="11">
        <v>100</v>
      </c>
      <c r="B86" s="12" t="s">
        <v>2027</v>
      </c>
      <c r="C86" s="12" t="s">
        <v>2028</v>
      </c>
      <c r="D86" s="12" t="s">
        <v>2029</v>
      </c>
      <c r="E86" s="12">
        <v>217</v>
      </c>
      <c r="F86" s="13" t="s">
        <v>24</v>
      </c>
      <c r="G86" s="12" t="s">
        <v>1439</v>
      </c>
      <c r="H86" s="12" t="s">
        <v>2030</v>
      </c>
      <c r="I86" s="12" t="s">
        <v>2031</v>
      </c>
      <c r="J86" s="12" t="s">
        <v>1347</v>
      </c>
      <c r="K86" s="14" t="s">
        <v>2032</v>
      </c>
    </row>
    <row r="87" spans="1:12" x14ac:dyDescent="0.3">
      <c r="A87">
        <v>84</v>
      </c>
      <c r="B87" t="s">
        <v>2033</v>
      </c>
      <c r="C87" t="s">
        <v>2034</v>
      </c>
      <c r="D87" t="s">
        <v>2035</v>
      </c>
      <c r="E87">
        <v>57.8</v>
      </c>
      <c r="F87" t="s">
        <v>24</v>
      </c>
      <c r="G87" t="s">
        <v>1439</v>
      </c>
      <c r="H87" t="s">
        <v>2036</v>
      </c>
      <c r="I87" t="s">
        <v>2037</v>
      </c>
      <c r="J87" t="s">
        <v>2038</v>
      </c>
      <c r="K87" t="s">
        <v>2039</v>
      </c>
    </row>
    <row r="88" spans="1:12" ht="94.05" customHeight="1" x14ac:dyDescent="0.3">
      <c r="A88" s="11">
        <v>101</v>
      </c>
      <c r="B88" s="12" t="s">
        <v>880</v>
      </c>
      <c r="C88" s="12" t="s">
        <v>2040</v>
      </c>
      <c r="D88" s="12" t="s">
        <v>2041</v>
      </c>
      <c r="E88" s="12" t="s">
        <v>572</v>
      </c>
      <c r="F88" s="13">
        <v>350</v>
      </c>
      <c r="G88" s="12" t="s">
        <v>1840</v>
      </c>
      <c r="H88" s="12" t="s">
        <v>2042</v>
      </c>
      <c r="I88" s="12" t="s">
        <v>2043</v>
      </c>
      <c r="J88" s="12" t="s">
        <v>2044</v>
      </c>
      <c r="K88" s="14" t="s">
        <v>1349</v>
      </c>
      <c r="L88" s="12" t="s">
        <v>1018</v>
      </c>
    </row>
    <row r="89" spans="1:12" ht="94.05" customHeight="1" x14ac:dyDescent="0.3">
      <c r="A89" s="11">
        <v>102</v>
      </c>
      <c r="B89" s="12" t="s">
        <v>882</v>
      </c>
      <c r="C89" s="12" t="s">
        <v>2045</v>
      </c>
      <c r="D89" s="12" t="s">
        <v>1608</v>
      </c>
      <c r="E89" s="12" t="s">
        <v>2046</v>
      </c>
      <c r="F89" s="13">
        <v>27000</v>
      </c>
      <c r="G89" s="12" t="s">
        <v>1840</v>
      </c>
      <c r="H89" s="12" t="s">
        <v>1439</v>
      </c>
      <c r="I89" s="12" t="s">
        <v>2047</v>
      </c>
      <c r="J89" s="12" t="s">
        <v>2048</v>
      </c>
      <c r="K89" s="14" t="s">
        <v>1350</v>
      </c>
      <c r="L89" s="12" t="s">
        <v>1018</v>
      </c>
    </row>
    <row r="90" spans="1:12" ht="94.05" customHeight="1" x14ac:dyDescent="0.3">
      <c r="A90" s="11">
        <v>107</v>
      </c>
      <c r="B90" s="12" t="s">
        <v>892</v>
      </c>
      <c r="C90" s="12" t="s">
        <v>2049</v>
      </c>
      <c r="D90" s="12" t="s">
        <v>2015</v>
      </c>
      <c r="E90" s="12" t="s">
        <v>572</v>
      </c>
      <c r="F90" s="13">
        <v>411</v>
      </c>
      <c r="G90" s="12" t="s">
        <v>24</v>
      </c>
      <c r="H90" s="12" t="s">
        <v>2050</v>
      </c>
      <c r="I90" s="12" t="s">
        <v>2051</v>
      </c>
      <c r="J90" s="12" t="s">
        <v>2052</v>
      </c>
      <c r="K90" s="14" t="s">
        <v>1355</v>
      </c>
      <c r="L90" s="12" t="s">
        <v>1018</v>
      </c>
    </row>
    <row r="91" spans="1:12" ht="94.05" customHeight="1" x14ac:dyDescent="0.3">
      <c r="A91" s="11">
        <v>107</v>
      </c>
      <c r="B91" s="12" t="s">
        <v>892</v>
      </c>
      <c r="C91" s="12" t="s">
        <v>2053</v>
      </c>
      <c r="D91" s="12" t="s">
        <v>2054</v>
      </c>
      <c r="E91" s="12" t="s">
        <v>2055</v>
      </c>
      <c r="F91" s="13"/>
      <c r="G91" s="12" t="s">
        <v>24</v>
      </c>
      <c r="H91" s="12" t="s">
        <v>2056</v>
      </c>
      <c r="I91" s="12" t="s">
        <v>2057</v>
      </c>
      <c r="J91" s="12" t="s">
        <v>2058</v>
      </c>
      <c r="K91" s="14" t="s">
        <v>1355</v>
      </c>
      <c r="L91" s="12" t="s">
        <v>2059</v>
      </c>
    </row>
    <row r="92" spans="1:12" ht="94.05" customHeight="1" x14ac:dyDescent="0.3">
      <c r="A92" s="11">
        <v>108</v>
      </c>
      <c r="B92" s="12" t="s">
        <v>894</v>
      </c>
      <c r="C92" s="12" t="s">
        <v>2060</v>
      </c>
      <c r="D92" s="12" t="s">
        <v>2061</v>
      </c>
      <c r="E92" s="12" t="s">
        <v>2062</v>
      </c>
      <c r="F92" s="13">
        <v>90</v>
      </c>
      <c r="G92" s="12">
        <v>91.846999999999994</v>
      </c>
      <c r="H92" s="12" t="s">
        <v>1439</v>
      </c>
      <c r="I92" s="12" t="s">
        <v>2063</v>
      </c>
      <c r="J92" s="12" t="s">
        <v>2064</v>
      </c>
      <c r="K92" s="14" t="s">
        <v>2065</v>
      </c>
      <c r="L92" s="12" t="s">
        <v>2066</v>
      </c>
    </row>
    <row r="93" spans="1:12" ht="94.05" customHeight="1" x14ac:dyDescent="0.3">
      <c r="A93" s="11">
        <v>109</v>
      </c>
      <c r="B93" s="12" t="s">
        <v>518</v>
      </c>
      <c r="C93" s="12" t="s">
        <v>2067</v>
      </c>
      <c r="D93" s="12" t="s">
        <v>2068</v>
      </c>
      <c r="E93" s="12" t="s">
        <v>523</v>
      </c>
      <c r="F93" s="13">
        <v>325</v>
      </c>
      <c r="G93" s="12" t="s">
        <v>24</v>
      </c>
      <c r="H93" s="12" t="s">
        <v>1421</v>
      </c>
      <c r="I93" s="12" t="s">
        <v>2069</v>
      </c>
      <c r="J93" s="12" t="s">
        <v>2070</v>
      </c>
      <c r="K93" s="14" t="s">
        <v>2071</v>
      </c>
      <c r="L93" s="12" t="s">
        <v>2072</v>
      </c>
    </row>
    <row r="94" spans="1:12" ht="94.05" customHeight="1" x14ac:dyDescent="0.3">
      <c r="A94" s="11">
        <v>110</v>
      </c>
      <c r="B94" s="12" t="s">
        <v>897</v>
      </c>
      <c r="C94" s="12" t="s">
        <v>2073</v>
      </c>
      <c r="D94" s="12" t="s">
        <v>2074</v>
      </c>
      <c r="E94" s="12" t="s">
        <v>2075</v>
      </c>
      <c r="F94" s="13">
        <v>2500</v>
      </c>
      <c r="G94" s="12" t="s">
        <v>24</v>
      </c>
      <c r="H94" s="12" t="s">
        <v>1865</v>
      </c>
      <c r="I94" s="12" t="s">
        <v>2076</v>
      </c>
      <c r="J94" s="12" t="s">
        <v>2077</v>
      </c>
      <c r="K94" s="14" t="s">
        <v>1358</v>
      </c>
      <c r="L94" s="12" t="s">
        <v>2066</v>
      </c>
    </row>
    <row r="95" spans="1:12" ht="94.05" customHeight="1" x14ac:dyDescent="0.3">
      <c r="A95" s="11">
        <v>111</v>
      </c>
      <c r="B95" s="12" t="s">
        <v>527</v>
      </c>
      <c r="C95" s="12" t="s">
        <v>2078</v>
      </c>
      <c r="D95" s="12" t="s">
        <v>2079</v>
      </c>
      <c r="E95" s="12" t="s">
        <v>531</v>
      </c>
      <c r="F95" s="13">
        <v>500</v>
      </c>
      <c r="G95" s="12" t="s">
        <v>24</v>
      </c>
      <c r="H95" s="12" t="s">
        <v>1421</v>
      </c>
      <c r="I95" s="12" t="s">
        <v>2080</v>
      </c>
      <c r="J95" s="12" t="s">
        <v>2081</v>
      </c>
      <c r="K95" s="14" t="s">
        <v>532</v>
      </c>
      <c r="L95" s="12" t="s">
        <v>2082</v>
      </c>
    </row>
    <row r="96" spans="1:12" ht="94.05" customHeight="1" x14ac:dyDescent="0.3">
      <c r="A96" s="11">
        <v>112</v>
      </c>
      <c r="B96" s="12" t="s">
        <v>534</v>
      </c>
      <c r="C96" s="12" t="s">
        <v>2083</v>
      </c>
      <c r="D96" s="12" t="s">
        <v>2084</v>
      </c>
      <c r="E96" s="12" t="s">
        <v>2085</v>
      </c>
      <c r="F96" s="13">
        <v>719</v>
      </c>
      <c r="G96" s="12" t="s">
        <v>24</v>
      </c>
      <c r="H96" s="12" t="s">
        <v>1421</v>
      </c>
      <c r="I96" s="12" t="s">
        <v>2086</v>
      </c>
      <c r="J96" s="12" t="s">
        <v>2087</v>
      </c>
      <c r="K96" s="14" t="s">
        <v>1360</v>
      </c>
      <c r="L96" s="12" t="s">
        <v>2088</v>
      </c>
    </row>
    <row r="97" spans="1:12" ht="94.05" customHeight="1" x14ac:dyDescent="0.3">
      <c r="A97" s="11">
        <v>112</v>
      </c>
      <c r="B97" s="12" t="s">
        <v>534</v>
      </c>
      <c r="C97" s="12" t="s">
        <v>2089</v>
      </c>
      <c r="D97" s="12" t="s">
        <v>2090</v>
      </c>
      <c r="E97" s="12" t="s">
        <v>450</v>
      </c>
      <c r="F97" s="13">
        <v>300</v>
      </c>
      <c r="G97" s="12" t="s">
        <v>24</v>
      </c>
      <c r="H97" s="12" t="s">
        <v>2091</v>
      </c>
      <c r="I97" s="12" t="s">
        <v>2092</v>
      </c>
      <c r="J97" s="12" t="s">
        <v>2093</v>
      </c>
      <c r="K97" s="14" t="s">
        <v>1360</v>
      </c>
      <c r="L97" s="12" t="s">
        <v>2094</v>
      </c>
    </row>
    <row r="98" spans="1:12" ht="94.05" customHeight="1" x14ac:dyDescent="0.3">
      <c r="A98" s="11">
        <v>112</v>
      </c>
      <c r="B98" s="12" t="s">
        <v>534</v>
      </c>
      <c r="C98" s="12" t="s">
        <v>2095</v>
      </c>
      <c r="D98" s="12" t="s">
        <v>2096</v>
      </c>
      <c r="E98" s="12" t="s">
        <v>544</v>
      </c>
      <c r="F98" s="13">
        <v>600</v>
      </c>
      <c r="G98" s="12" t="s">
        <v>24</v>
      </c>
      <c r="H98" s="12" t="s">
        <v>2091</v>
      </c>
      <c r="I98" s="12" t="s">
        <v>2097</v>
      </c>
      <c r="J98" s="12" t="s">
        <v>2098</v>
      </c>
      <c r="K98" s="14" t="s">
        <v>2099</v>
      </c>
      <c r="L98" s="12" t="s">
        <v>1994</v>
      </c>
    </row>
    <row r="99" spans="1:12" ht="94.05" customHeight="1" x14ac:dyDescent="0.3">
      <c r="A99" s="11">
        <v>113</v>
      </c>
      <c r="B99" s="12" t="s">
        <v>547</v>
      </c>
      <c r="C99" s="12" t="s">
        <v>548</v>
      </c>
      <c r="D99" s="12" t="s">
        <v>1822</v>
      </c>
      <c r="E99" s="12" t="s">
        <v>551</v>
      </c>
      <c r="F99" s="13">
        <v>680</v>
      </c>
      <c r="G99" s="12" t="s">
        <v>24</v>
      </c>
      <c r="H99" s="12" t="s">
        <v>2100</v>
      </c>
      <c r="I99" s="12" t="s">
        <v>2101</v>
      </c>
      <c r="J99" s="12" t="s">
        <v>2102</v>
      </c>
      <c r="K99" s="14" t="s">
        <v>1361</v>
      </c>
      <c r="L99" s="12" t="s">
        <v>1018</v>
      </c>
    </row>
    <row r="100" spans="1:12" ht="94.05" customHeight="1" x14ac:dyDescent="0.3">
      <c r="A100" s="11">
        <v>114</v>
      </c>
      <c r="B100" s="12" t="s">
        <v>903</v>
      </c>
      <c r="C100" s="12" t="s">
        <v>2103</v>
      </c>
      <c r="D100" s="12" t="s">
        <v>1790</v>
      </c>
      <c r="E100" s="12" t="s">
        <v>2062</v>
      </c>
      <c r="F100" s="13">
        <v>5359</v>
      </c>
      <c r="G100" s="12" t="s">
        <v>24</v>
      </c>
      <c r="H100" s="12" t="s">
        <v>1439</v>
      </c>
      <c r="I100" s="12" t="s">
        <v>2104</v>
      </c>
      <c r="J100" s="12" t="s">
        <v>2105</v>
      </c>
      <c r="K100" s="14" t="s">
        <v>2106</v>
      </c>
      <c r="L100" s="12" t="s">
        <v>2066</v>
      </c>
    </row>
    <row r="101" spans="1:12" ht="94.05" customHeight="1" x14ac:dyDescent="0.3">
      <c r="A101" s="11">
        <v>115</v>
      </c>
      <c r="B101" s="12" t="s">
        <v>555</v>
      </c>
      <c r="C101" s="12" t="s">
        <v>2107</v>
      </c>
      <c r="D101" s="12" t="s">
        <v>558</v>
      </c>
      <c r="E101" s="12" t="s">
        <v>544</v>
      </c>
      <c r="F101" s="13">
        <v>400</v>
      </c>
      <c r="G101" s="12" t="s">
        <v>24</v>
      </c>
      <c r="H101" s="12" t="s">
        <v>2108</v>
      </c>
      <c r="I101" s="12" t="s">
        <v>2109</v>
      </c>
      <c r="J101" s="12" t="s">
        <v>2110</v>
      </c>
      <c r="K101" s="14" t="s">
        <v>559</v>
      </c>
      <c r="L101" s="12" t="s">
        <v>1994</v>
      </c>
    </row>
    <row r="102" spans="1:12" ht="94.05" customHeight="1" x14ac:dyDescent="0.3">
      <c r="A102" s="11">
        <v>117</v>
      </c>
      <c r="B102" s="12" t="s">
        <v>908</v>
      </c>
      <c r="C102" s="12" t="s">
        <v>2111</v>
      </c>
      <c r="D102" s="12" t="s">
        <v>2074</v>
      </c>
      <c r="E102" s="12" t="s">
        <v>2062</v>
      </c>
      <c r="F102" s="13">
        <v>974</v>
      </c>
      <c r="G102" s="12" t="s">
        <v>24</v>
      </c>
      <c r="H102" s="12" t="s">
        <v>1439</v>
      </c>
      <c r="I102" s="12" t="s">
        <v>2112</v>
      </c>
      <c r="J102" s="12" t="s">
        <v>2113</v>
      </c>
      <c r="K102" s="14" t="s">
        <v>1364</v>
      </c>
      <c r="L102" s="12" t="s">
        <v>2066</v>
      </c>
    </row>
    <row r="103" spans="1:12" ht="94.05" customHeight="1" x14ac:dyDescent="0.3">
      <c r="A103" s="11">
        <v>117</v>
      </c>
      <c r="B103" s="12" t="s">
        <v>908</v>
      </c>
      <c r="C103" s="12" t="s">
        <v>2114</v>
      </c>
      <c r="D103" s="12" t="s">
        <v>1690</v>
      </c>
      <c r="E103" s="12" t="s">
        <v>2115</v>
      </c>
      <c r="F103" s="13">
        <v>189</v>
      </c>
      <c r="G103" s="12" t="s">
        <v>24</v>
      </c>
      <c r="H103" s="12" t="s">
        <v>1439</v>
      </c>
      <c r="I103" s="12" t="s">
        <v>2116</v>
      </c>
      <c r="J103" s="12" t="s">
        <v>2117</v>
      </c>
      <c r="K103" s="14" t="s">
        <v>1364</v>
      </c>
      <c r="L103" s="12" t="s">
        <v>2118</v>
      </c>
    </row>
    <row r="104" spans="1:12" ht="94.05" customHeight="1" x14ac:dyDescent="0.3">
      <c r="A104" s="11">
        <v>118</v>
      </c>
      <c r="B104" s="12" t="s">
        <v>561</v>
      </c>
      <c r="C104" s="12" t="s">
        <v>2119</v>
      </c>
      <c r="D104" s="12" t="s">
        <v>2120</v>
      </c>
      <c r="E104" s="12" t="s">
        <v>565</v>
      </c>
      <c r="F104" s="13">
        <v>30</v>
      </c>
      <c r="G104" s="12" t="s">
        <v>24</v>
      </c>
      <c r="H104" s="12" t="s">
        <v>2121</v>
      </c>
      <c r="I104" s="12" t="s">
        <v>2122</v>
      </c>
      <c r="J104" s="12" t="s">
        <v>2123</v>
      </c>
      <c r="K104" s="14" t="s">
        <v>567</v>
      </c>
      <c r="L104" s="12" t="s">
        <v>2124</v>
      </c>
    </row>
    <row r="105" spans="1:12" ht="94.05" customHeight="1" x14ac:dyDescent="0.3">
      <c r="A105" s="11">
        <v>120</v>
      </c>
      <c r="B105" s="12" t="s">
        <v>569</v>
      </c>
      <c r="C105" s="12" t="s">
        <v>2125</v>
      </c>
      <c r="D105" s="12" t="s">
        <v>2126</v>
      </c>
      <c r="E105" s="12" t="s">
        <v>572</v>
      </c>
      <c r="F105" s="13">
        <v>1700</v>
      </c>
      <c r="G105" s="12" t="s">
        <v>24</v>
      </c>
      <c r="H105" s="12" t="s">
        <v>2127</v>
      </c>
      <c r="I105" s="12" t="s">
        <v>2128</v>
      </c>
      <c r="J105" s="12" t="s">
        <v>2129</v>
      </c>
      <c r="K105" s="14" t="s">
        <v>574</v>
      </c>
      <c r="L105" s="12" t="s">
        <v>1018</v>
      </c>
    </row>
    <row r="106" spans="1:12" ht="94.05" customHeight="1" x14ac:dyDescent="0.3">
      <c r="A106" s="11">
        <v>120</v>
      </c>
      <c r="B106" s="12" t="s">
        <v>569</v>
      </c>
      <c r="C106" s="12" t="s">
        <v>2130</v>
      </c>
      <c r="D106" s="12" t="s">
        <v>2074</v>
      </c>
      <c r="E106" s="12" t="s">
        <v>2131</v>
      </c>
      <c r="F106" s="13"/>
      <c r="G106" s="12" t="s">
        <v>24</v>
      </c>
      <c r="H106" s="12" t="s">
        <v>2132</v>
      </c>
      <c r="I106" s="12" t="s">
        <v>2133</v>
      </c>
      <c r="J106" s="12" t="s">
        <v>2134</v>
      </c>
      <c r="K106" s="14" t="s">
        <v>2135</v>
      </c>
      <c r="L106" s="12" t="s">
        <v>1018</v>
      </c>
    </row>
    <row r="107" spans="1:12" ht="94.05" customHeight="1" x14ac:dyDescent="0.3">
      <c r="A107" s="11">
        <v>121</v>
      </c>
      <c r="B107" s="12" t="s">
        <v>576</v>
      </c>
      <c r="C107" s="12" t="s">
        <v>577</v>
      </c>
      <c r="D107" s="12" t="s">
        <v>2136</v>
      </c>
      <c r="E107" s="12" t="s">
        <v>580</v>
      </c>
      <c r="F107" s="13">
        <v>200</v>
      </c>
      <c r="G107" s="12" t="s">
        <v>24</v>
      </c>
      <c r="H107" s="12" t="s">
        <v>2137</v>
      </c>
      <c r="I107" s="12" t="s">
        <v>2138</v>
      </c>
      <c r="J107" s="12" t="s">
        <v>2139</v>
      </c>
      <c r="K107" s="14" t="s">
        <v>582</v>
      </c>
      <c r="L107" s="12" t="s">
        <v>2140</v>
      </c>
    </row>
    <row r="108" spans="1:12" ht="94.05" customHeight="1" x14ac:dyDescent="0.3">
      <c r="A108" s="11">
        <v>121</v>
      </c>
      <c r="B108" s="12" t="s">
        <v>576</v>
      </c>
      <c r="C108" s="12" t="s">
        <v>2141</v>
      </c>
      <c r="D108" s="12" t="s">
        <v>2142</v>
      </c>
      <c r="E108" s="12" t="s">
        <v>580</v>
      </c>
      <c r="F108" s="13">
        <v>300</v>
      </c>
      <c r="G108" s="12" t="s">
        <v>24</v>
      </c>
      <c r="H108" s="12" t="s">
        <v>2143</v>
      </c>
      <c r="I108" s="12" t="s">
        <v>2144</v>
      </c>
      <c r="J108" s="12" t="s">
        <v>2145</v>
      </c>
      <c r="K108" s="14" t="s">
        <v>588</v>
      </c>
      <c r="L108" s="12" t="s">
        <v>2146</v>
      </c>
    </row>
    <row r="109" spans="1:12" ht="94.05" customHeight="1" x14ac:dyDescent="0.3">
      <c r="A109" s="11">
        <v>121</v>
      </c>
      <c r="B109" s="12" t="s">
        <v>576</v>
      </c>
      <c r="C109" s="12" t="s">
        <v>2147</v>
      </c>
      <c r="D109" s="12" t="s">
        <v>2148</v>
      </c>
      <c r="E109" s="12" t="s">
        <v>593</v>
      </c>
      <c r="F109" s="13">
        <v>500</v>
      </c>
      <c r="G109" s="12" t="s">
        <v>24</v>
      </c>
      <c r="H109" s="12" t="s">
        <v>2149</v>
      </c>
      <c r="I109" s="12" t="s">
        <v>2150</v>
      </c>
      <c r="J109" s="12" t="s">
        <v>2151</v>
      </c>
      <c r="K109" s="14" t="s">
        <v>594</v>
      </c>
      <c r="L109" s="12" t="s">
        <v>1994</v>
      </c>
    </row>
    <row r="110" spans="1:12" ht="94.05" customHeight="1" x14ac:dyDescent="0.3">
      <c r="A110" s="11">
        <v>122</v>
      </c>
      <c r="B110" s="12" t="s">
        <v>596</v>
      </c>
      <c r="C110" s="12" t="s">
        <v>2152</v>
      </c>
      <c r="D110" s="12" t="s">
        <v>2153</v>
      </c>
      <c r="E110" s="12" t="s">
        <v>599</v>
      </c>
      <c r="F110" s="13">
        <v>220</v>
      </c>
      <c r="G110" s="12" t="s">
        <v>24</v>
      </c>
      <c r="H110" s="12" t="s">
        <v>2154</v>
      </c>
      <c r="I110" s="12" t="s">
        <v>2155</v>
      </c>
      <c r="J110" s="12" t="s">
        <v>2156</v>
      </c>
      <c r="K110" s="14" t="s">
        <v>601</v>
      </c>
      <c r="L110" s="12" t="s">
        <v>2157</v>
      </c>
    </row>
    <row r="111" spans="1:12" ht="94.05" customHeight="1" x14ac:dyDescent="0.3">
      <c r="A111" s="11">
        <v>122</v>
      </c>
      <c r="B111" s="12" t="s">
        <v>596</v>
      </c>
      <c r="C111" s="12" t="s">
        <v>603</v>
      </c>
      <c r="D111" s="12" t="s">
        <v>2158</v>
      </c>
      <c r="E111" s="12" t="s">
        <v>593</v>
      </c>
      <c r="F111" s="13">
        <v>90</v>
      </c>
      <c r="G111" s="12" t="s">
        <v>24</v>
      </c>
      <c r="H111" s="12" t="s">
        <v>2154</v>
      </c>
      <c r="I111" s="12" t="s">
        <v>2159</v>
      </c>
      <c r="J111" s="12" t="s">
        <v>2160</v>
      </c>
      <c r="K111" s="14" t="s">
        <v>601</v>
      </c>
      <c r="L111" s="12" t="s">
        <v>1994</v>
      </c>
    </row>
    <row r="112" spans="1:12" ht="94.05" customHeight="1" x14ac:dyDescent="0.3">
      <c r="A112" s="11">
        <v>123</v>
      </c>
      <c r="B112" s="12" t="s">
        <v>606</v>
      </c>
      <c r="C112" s="12" t="s">
        <v>2161</v>
      </c>
      <c r="D112" s="12" t="s">
        <v>2162</v>
      </c>
      <c r="E112" s="12" t="s">
        <v>599</v>
      </c>
      <c r="F112" s="13">
        <v>70</v>
      </c>
      <c r="G112" s="12" t="s">
        <v>24</v>
      </c>
      <c r="H112" s="12" t="s">
        <v>2163</v>
      </c>
      <c r="I112" s="12" t="s">
        <v>2164</v>
      </c>
      <c r="J112" s="12" t="s">
        <v>2165</v>
      </c>
      <c r="K112" s="14" t="s">
        <v>611</v>
      </c>
      <c r="L112" s="12" t="s">
        <v>2157</v>
      </c>
    </row>
    <row r="113" spans="1:12" ht="94.05" customHeight="1" x14ac:dyDescent="0.3">
      <c r="A113" s="11">
        <v>124</v>
      </c>
      <c r="B113" s="12" t="s">
        <v>920</v>
      </c>
      <c r="C113" s="12" t="s">
        <v>2166</v>
      </c>
      <c r="D113" s="12" t="s">
        <v>2167</v>
      </c>
      <c r="E113" s="12" t="s">
        <v>668</v>
      </c>
      <c r="F113" s="13">
        <v>26.8</v>
      </c>
      <c r="G113" s="12" t="s">
        <v>24</v>
      </c>
      <c r="H113" s="12" t="s">
        <v>2168</v>
      </c>
      <c r="I113" s="12" t="s">
        <v>2169</v>
      </c>
      <c r="J113" s="12" t="s">
        <v>2170</v>
      </c>
      <c r="K113" s="14" t="s">
        <v>2171</v>
      </c>
      <c r="L113" s="12" t="s">
        <v>2172</v>
      </c>
    </row>
    <row r="114" spans="1:12" ht="94.05" customHeight="1" x14ac:dyDescent="0.3">
      <c r="A114" s="11">
        <v>124</v>
      </c>
      <c r="B114" s="12" t="s">
        <v>920</v>
      </c>
      <c r="C114" s="12" t="s">
        <v>2173</v>
      </c>
      <c r="D114" s="12" t="s">
        <v>2167</v>
      </c>
      <c r="E114" s="12" t="s">
        <v>2174</v>
      </c>
      <c r="F114" s="13">
        <v>1196.0999999999999</v>
      </c>
      <c r="G114" s="12" t="s">
        <v>24</v>
      </c>
      <c r="H114" s="12" t="s">
        <v>2168</v>
      </c>
      <c r="I114" s="12" t="s">
        <v>2175</v>
      </c>
      <c r="J114" s="12" t="s">
        <v>2176</v>
      </c>
      <c r="K114" s="14" t="s">
        <v>2171</v>
      </c>
      <c r="L114" s="12" t="s">
        <v>2177</v>
      </c>
    </row>
    <row r="115" spans="1:12" ht="94.05" customHeight="1" x14ac:dyDescent="0.3">
      <c r="A115" s="11">
        <v>125</v>
      </c>
      <c r="B115" s="12" t="s">
        <v>627</v>
      </c>
      <c r="C115" s="12" t="s">
        <v>2178</v>
      </c>
      <c r="D115" s="12" t="s">
        <v>630</v>
      </c>
      <c r="E115" s="12" t="s">
        <v>631</v>
      </c>
      <c r="F115" s="13"/>
      <c r="G115" s="12" t="s">
        <v>24</v>
      </c>
      <c r="H115" s="12" t="s">
        <v>2179</v>
      </c>
      <c r="I115" s="12" t="s">
        <v>2180</v>
      </c>
      <c r="J115" s="12" t="s">
        <v>2181</v>
      </c>
      <c r="K115" s="14" t="s">
        <v>633</v>
      </c>
      <c r="L115" s="12" t="s">
        <v>1929</v>
      </c>
    </row>
    <row r="116" spans="1:12" ht="66" customHeight="1" x14ac:dyDescent="0.3">
      <c r="A116" s="11">
        <v>126</v>
      </c>
      <c r="B116" s="12" t="s">
        <v>635</v>
      </c>
      <c r="C116" s="12" t="s">
        <v>2182</v>
      </c>
      <c r="D116" s="12" t="s">
        <v>2183</v>
      </c>
      <c r="E116" s="12" t="s">
        <v>2184</v>
      </c>
      <c r="F116" s="13"/>
      <c r="G116" s="12" t="s">
        <v>24</v>
      </c>
      <c r="H116" s="12" t="s">
        <v>2185</v>
      </c>
      <c r="I116" s="12" t="s">
        <v>2186</v>
      </c>
      <c r="J116" s="12" t="s">
        <v>2187</v>
      </c>
      <c r="K116" s="57" t="s">
        <v>1374</v>
      </c>
      <c r="L116" s="12" t="s">
        <v>2188</v>
      </c>
    </row>
    <row r="117" spans="1:12" ht="66" customHeight="1" x14ac:dyDescent="0.3">
      <c r="A117" s="11">
        <v>127</v>
      </c>
      <c r="B117" s="12" t="s">
        <v>925</v>
      </c>
      <c r="C117" s="12" t="s">
        <v>2189</v>
      </c>
      <c r="D117" s="12" t="s">
        <v>2190</v>
      </c>
      <c r="E117" s="12" t="s">
        <v>2191</v>
      </c>
      <c r="F117" s="58">
        <v>200</v>
      </c>
      <c r="G117" s="12" t="s">
        <v>24</v>
      </c>
      <c r="H117" s="12" t="s">
        <v>2192</v>
      </c>
      <c r="I117" s="12" t="s">
        <v>2193</v>
      </c>
      <c r="J117" s="12" t="s">
        <v>2194</v>
      </c>
      <c r="K117" s="57" t="s">
        <v>1051</v>
      </c>
      <c r="L117" s="12" t="s">
        <v>2195</v>
      </c>
    </row>
    <row r="118" spans="1:12" ht="66" customHeight="1" x14ac:dyDescent="0.3">
      <c r="A118" s="11">
        <v>128</v>
      </c>
      <c r="B118" s="12" t="s">
        <v>650</v>
      </c>
      <c r="C118" s="12" t="s">
        <v>2196</v>
      </c>
      <c r="D118" s="12" t="s">
        <v>1624</v>
      </c>
      <c r="E118" s="12" t="s">
        <v>654</v>
      </c>
      <c r="F118" s="58">
        <v>25</v>
      </c>
      <c r="G118" s="12" t="s">
        <v>24</v>
      </c>
      <c r="H118" s="12" t="s">
        <v>2197</v>
      </c>
      <c r="I118" s="12" t="s">
        <v>2198</v>
      </c>
      <c r="J118" s="12" t="s">
        <v>2199</v>
      </c>
      <c r="K118" s="57" t="s">
        <v>662</v>
      </c>
      <c r="L118" s="12" t="s">
        <v>2188</v>
      </c>
    </row>
    <row r="119" spans="1:12" ht="66" customHeight="1" x14ac:dyDescent="0.3">
      <c r="A119" s="11">
        <v>129</v>
      </c>
      <c r="B119" s="12" t="s">
        <v>928</v>
      </c>
      <c r="C119" s="12" t="s">
        <v>2200</v>
      </c>
      <c r="D119" s="12" t="s">
        <v>2201</v>
      </c>
      <c r="E119" s="12" t="s">
        <v>2202</v>
      </c>
      <c r="F119" s="58"/>
      <c r="G119" s="12" t="s">
        <v>24</v>
      </c>
      <c r="H119" s="12" t="s">
        <v>2203</v>
      </c>
      <c r="I119" s="12" t="s">
        <v>2204</v>
      </c>
      <c r="J119" s="12" t="s">
        <v>2205</v>
      </c>
      <c r="K119" s="57" t="s">
        <v>1060</v>
      </c>
      <c r="L119" s="12" t="s">
        <v>2188</v>
      </c>
    </row>
    <row r="120" spans="1:12" ht="66" customHeight="1" x14ac:dyDescent="0.3">
      <c r="A120" s="11">
        <v>130</v>
      </c>
      <c r="B120" s="12" t="s">
        <v>929</v>
      </c>
      <c r="C120" s="12" t="s">
        <v>2206</v>
      </c>
      <c r="D120" s="12" t="s">
        <v>2207</v>
      </c>
      <c r="E120" s="12" t="s">
        <v>2208</v>
      </c>
      <c r="F120" s="58"/>
      <c r="G120" s="12" t="s">
        <v>24</v>
      </c>
      <c r="H120" s="12" t="s">
        <v>1439</v>
      </c>
      <c r="I120" s="12" t="s">
        <v>2209</v>
      </c>
      <c r="J120" s="12" t="s">
        <v>2210</v>
      </c>
      <c r="K120" s="57" t="s">
        <v>1065</v>
      </c>
      <c r="L120" s="12" t="s">
        <v>2188</v>
      </c>
    </row>
    <row r="121" spans="1:12" ht="66" customHeight="1" x14ac:dyDescent="0.3">
      <c r="A121" s="11">
        <v>131</v>
      </c>
      <c r="B121" s="12" t="s">
        <v>930</v>
      </c>
      <c r="C121" s="12" t="s">
        <v>2211</v>
      </c>
      <c r="D121" s="12" t="s">
        <v>1735</v>
      </c>
      <c r="E121" s="12" t="s">
        <v>668</v>
      </c>
      <c r="F121" s="58">
        <v>349</v>
      </c>
      <c r="G121" s="12" t="s">
        <v>24</v>
      </c>
      <c r="H121" s="12" t="s">
        <v>1603</v>
      </c>
      <c r="I121" s="12" t="s">
        <v>2212</v>
      </c>
      <c r="J121" s="12" t="s">
        <v>2213</v>
      </c>
      <c r="K121" s="57" t="s">
        <v>2214</v>
      </c>
      <c r="L121" s="12" t="s">
        <v>2215</v>
      </c>
    </row>
    <row r="122" spans="1:12" ht="66" customHeight="1" x14ac:dyDescent="0.3">
      <c r="A122" s="11">
        <v>132</v>
      </c>
      <c r="B122" s="12" t="s">
        <v>932</v>
      </c>
      <c r="C122" s="12" t="s">
        <v>2216</v>
      </c>
      <c r="D122" s="12" t="s">
        <v>2217</v>
      </c>
      <c r="E122" s="12" t="s">
        <v>2218</v>
      </c>
      <c r="F122" s="58"/>
      <c r="G122" s="12" t="s">
        <v>2219</v>
      </c>
      <c r="H122" s="12" t="s">
        <v>1439</v>
      </c>
      <c r="I122" s="12" t="s">
        <v>2220</v>
      </c>
      <c r="J122" s="12" t="s">
        <v>2221</v>
      </c>
      <c r="K122" s="57" t="s">
        <v>1075</v>
      </c>
      <c r="L122" s="12" t="s">
        <v>2188</v>
      </c>
    </row>
    <row r="123" spans="1:12" ht="66" customHeight="1" x14ac:dyDescent="0.3">
      <c r="A123" s="11">
        <v>133</v>
      </c>
      <c r="B123" s="12" t="s">
        <v>664</v>
      </c>
      <c r="C123" s="12" t="s">
        <v>2222</v>
      </c>
      <c r="D123" s="12" t="s">
        <v>1735</v>
      </c>
      <c r="E123" s="12" t="s">
        <v>668</v>
      </c>
      <c r="F123" s="58">
        <v>4100</v>
      </c>
      <c r="G123" s="12" t="s">
        <v>24</v>
      </c>
      <c r="H123" s="12" t="s">
        <v>1603</v>
      </c>
      <c r="I123" s="12" t="s">
        <v>2223</v>
      </c>
      <c r="J123" s="12" t="s">
        <v>2224</v>
      </c>
      <c r="K123" s="57" t="s">
        <v>670</v>
      </c>
      <c r="L123" s="12" t="s">
        <v>2215</v>
      </c>
    </row>
    <row r="124" spans="1:12" ht="66" customHeight="1" x14ac:dyDescent="0.3">
      <c r="A124" s="11">
        <v>134</v>
      </c>
      <c r="B124" s="12" t="s">
        <v>672</v>
      </c>
      <c r="C124" s="12" t="s">
        <v>2225</v>
      </c>
      <c r="D124" s="12" t="s">
        <v>2226</v>
      </c>
      <c r="E124" s="12" t="s">
        <v>675</v>
      </c>
      <c r="F124" s="58">
        <v>60</v>
      </c>
      <c r="G124" s="12" t="s">
        <v>24</v>
      </c>
      <c r="H124" s="12" t="s">
        <v>2227</v>
      </c>
      <c r="I124" s="12" t="s">
        <v>2228</v>
      </c>
      <c r="J124" s="12" t="s">
        <v>2229</v>
      </c>
      <c r="K124" s="57" t="s">
        <v>677</v>
      </c>
      <c r="L124" s="12" t="s">
        <v>2188</v>
      </c>
    </row>
    <row r="125" spans="1:12" ht="66" customHeight="1" x14ac:dyDescent="0.3">
      <c r="A125" s="11">
        <v>135</v>
      </c>
      <c r="B125" s="12" t="s">
        <v>933</v>
      </c>
      <c r="C125" s="12" t="s">
        <v>2230</v>
      </c>
      <c r="D125" s="12" t="s">
        <v>2231</v>
      </c>
      <c r="E125" s="12" t="s">
        <v>2232</v>
      </c>
      <c r="F125" s="58">
        <v>760</v>
      </c>
      <c r="G125" s="12" t="s">
        <v>24</v>
      </c>
      <c r="H125" s="12" t="s">
        <v>2233</v>
      </c>
      <c r="I125" s="12" t="s">
        <v>2234</v>
      </c>
      <c r="J125" s="12" t="s">
        <v>2235</v>
      </c>
      <c r="K125" s="57" t="s">
        <v>1088</v>
      </c>
      <c r="L125" s="12" t="s">
        <v>2188</v>
      </c>
    </row>
    <row r="126" spans="1:12" ht="66" customHeight="1" x14ac:dyDescent="0.3">
      <c r="A126" s="11">
        <v>136</v>
      </c>
      <c r="B126" s="12" t="s">
        <v>934</v>
      </c>
      <c r="C126" s="12" t="s">
        <v>2236</v>
      </c>
      <c r="D126" s="12" t="s">
        <v>2201</v>
      </c>
      <c r="E126" s="12" t="s">
        <v>2237</v>
      </c>
      <c r="F126" s="58"/>
      <c r="G126" s="12" t="s">
        <v>24</v>
      </c>
      <c r="H126" s="12" t="s">
        <v>1439</v>
      </c>
      <c r="I126" s="12" t="s">
        <v>2238</v>
      </c>
      <c r="J126" s="12" t="s">
        <v>2239</v>
      </c>
      <c r="K126" s="57" t="s">
        <v>1092</v>
      </c>
      <c r="L126" s="12" t="s">
        <v>2188</v>
      </c>
    </row>
    <row r="127" spans="1:12" ht="66" customHeight="1" x14ac:dyDescent="0.3">
      <c r="A127" s="11">
        <v>137</v>
      </c>
      <c r="B127" s="12" t="s">
        <v>679</v>
      </c>
      <c r="C127" s="12" t="s">
        <v>2240</v>
      </c>
      <c r="D127" s="12" t="s">
        <v>681</v>
      </c>
      <c r="E127" s="12" t="s">
        <v>683</v>
      </c>
      <c r="F127" s="58">
        <v>1800</v>
      </c>
      <c r="G127" s="12" t="s">
        <v>24</v>
      </c>
      <c r="H127" s="12" t="s">
        <v>2241</v>
      </c>
      <c r="I127" s="12" t="s">
        <v>2242</v>
      </c>
      <c r="J127" s="12" t="s">
        <v>2243</v>
      </c>
      <c r="K127" s="57" t="s">
        <v>685</v>
      </c>
      <c r="L127" s="12" t="s">
        <v>2195</v>
      </c>
    </row>
    <row r="128" spans="1:12" ht="66" customHeight="1" x14ac:dyDescent="0.3">
      <c r="A128" s="11">
        <v>138</v>
      </c>
      <c r="B128" s="12" t="s">
        <v>935</v>
      </c>
      <c r="C128" s="12" t="s">
        <v>2244</v>
      </c>
      <c r="D128" s="12" t="s">
        <v>2201</v>
      </c>
      <c r="E128" s="12" t="s">
        <v>2245</v>
      </c>
      <c r="F128" s="58"/>
      <c r="G128" s="12" t="s">
        <v>24</v>
      </c>
      <c r="H128" s="12" t="s">
        <v>1439</v>
      </c>
      <c r="I128" s="12" t="s">
        <v>2246</v>
      </c>
      <c r="J128" s="12" t="s">
        <v>2247</v>
      </c>
      <c r="K128" s="57" t="s">
        <v>1101</v>
      </c>
      <c r="L128" s="12" t="s">
        <v>2188</v>
      </c>
    </row>
    <row r="129" spans="1:12" ht="66" customHeight="1" x14ac:dyDescent="0.3">
      <c r="A129" s="11">
        <v>139</v>
      </c>
      <c r="B129" s="12" t="s">
        <v>936</v>
      </c>
      <c r="C129" s="12" t="s">
        <v>2248</v>
      </c>
      <c r="D129" s="12" t="s">
        <v>2249</v>
      </c>
      <c r="E129" s="12" t="s">
        <v>2250</v>
      </c>
      <c r="F129" s="58">
        <v>112</v>
      </c>
      <c r="G129" s="12" t="s">
        <v>24</v>
      </c>
      <c r="H129" s="12" t="s">
        <v>1439</v>
      </c>
      <c r="I129" s="12" t="s">
        <v>2251</v>
      </c>
      <c r="J129" s="12" t="s">
        <v>2252</v>
      </c>
      <c r="K129" s="57" t="s">
        <v>2253</v>
      </c>
      <c r="L129" s="12" t="s">
        <v>2188</v>
      </c>
    </row>
    <row r="130" spans="1:12" ht="66" customHeight="1" x14ac:dyDescent="0.3">
      <c r="A130" s="11">
        <v>140</v>
      </c>
      <c r="B130" s="12" t="s">
        <v>687</v>
      </c>
      <c r="C130" s="12" t="s">
        <v>2254</v>
      </c>
      <c r="D130" s="12" t="s">
        <v>1735</v>
      </c>
      <c r="E130" s="12" t="s">
        <v>690</v>
      </c>
      <c r="F130" s="58">
        <v>283.60000000000002</v>
      </c>
      <c r="G130" s="12" t="s">
        <v>24</v>
      </c>
      <c r="H130" s="12" t="s">
        <v>2255</v>
      </c>
      <c r="I130" s="12" t="s">
        <v>2256</v>
      </c>
      <c r="J130" s="12" t="s">
        <v>2257</v>
      </c>
      <c r="K130" s="57" t="s">
        <v>692</v>
      </c>
      <c r="L130" s="12" t="s">
        <v>2188</v>
      </c>
    </row>
    <row r="131" spans="1:12" ht="66" customHeight="1" x14ac:dyDescent="0.3">
      <c r="A131" s="11">
        <v>141</v>
      </c>
      <c r="B131" s="12" t="s">
        <v>694</v>
      </c>
      <c r="C131" s="12" t="s">
        <v>2258</v>
      </c>
      <c r="D131" s="12" t="s">
        <v>2259</v>
      </c>
      <c r="E131" s="12" t="s">
        <v>697</v>
      </c>
      <c r="F131" s="58"/>
      <c r="G131" s="12" t="s">
        <v>24</v>
      </c>
      <c r="H131" s="12" t="s">
        <v>1421</v>
      </c>
      <c r="I131" s="12" t="s">
        <v>2260</v>
      </c>
      <c r="J131" s="12" t="s">
        <v>2261</v>
      </c>
      <c r="K131" s="57" t="s">
        <v>699</v>
      </c>
      <c r="L131" s="12" t="s">
        <v>2188</v>
      </c>
    </row>
    <row r="132" spans="1:12" ht="66" customHeight="1" x14ac:dyDescent="0.3">
      <c r="A132" s="11">
        <v>142</v>
      </c>
      <c r="B132" s="12" t="s">
        <v>937</v>
      </c>
      <c r="C132" s="12" t="s">
        <v>2262</v>
      </c>
      <c r="D132" s="12" t="s">
        <v>2201</v>
      </c>
      <c r="E132" s="12" t="s">
        <v>2263</v>
      </c>
      <c r="F132" s="58"/>
      <c r="G132" s="12" t="s">
        <v>24</v>
      </c>
      <c r="H132" s="12" t="s">
        <v>2264</v>
      </c>
      <c r="I132" s="12" t="s">
        <v>2265</v>
      </c>
      <c r="J132" s="12" t="s">
        <v>2266</v>
      </c>
      <c r="K132" s="57" t="s">
        <v>1385</v>
      </c>
      <c r="L132" s="12" t="s">
        <v>2188</v>
      </c>
    </row>
    <row r="133" spans="1:12" ht="66" customHeight="1" x14ac:dyDescent="0.3">
      <c r="A133" s="11">
        <v>143</v>
      </c>
      <c r="B133" s="12" t="s">
        <v>701</v>
      </c>
      <c r="C133" s="12" t="s">
        <v>2267</v>
      </c>
      <c r="D133" s="12" t="s">
        <v>2268</v>
      </c>
      <c r="E133" s="12" t="s">
        <v>704</v>
      </c>
      <c r="F133" s="58">
        <v>1525</v>
      </c>
      <c r="G133" s="12" t="s">
        <v>24</v>
      </c>
      <c r="H133" s="12" t="s">
        <v>1421</v>
      </c>
      <c r="I133" s="12" t="s">
        <v>2269</v>
      </c>
      <c r="J133" s="12" t="s">
        <v>2270</v>
      </c>
      <c r="K133" s="57" t="s">
        <v>706</v>
      </c>
      <c r="L133" s="12" t="s">
        <v>2215</v>
      </c>
    </row>
    <row r="134" spans="1:12" ht="66" customHeight="1" x14ac:dyDescent="0.3">
      <c r="A134" s="11">
        <v>144</v>
      </c>
      <c r="B134" s="12" t="s">
        <v>938</v>
      </c>
      <c r="C134" s="12" t="s">
        <v>2271</v>
      </c>
      <c r="D134" s="12" t="s">
        <v>2272</v>
      </c>
      <c r="E134" s="12" t="s">
        <v>2273</v>
      </c>
      <c r="F134" s="58"/>
      <c r="G134" s="12" t="s">
        <v>24</v>
      </c>
      <c r="H134" s="12" t="s">
        <v>1439</v>
      </c>
      <c r="I134" s="12" t="s">
        <v>2274</v>
      </c>
      <c r="J134" s="12" t="s">
        <v>2275</v>
      </c>
      <c r="K134" s="57" t="s">
        <v>1130</v>
      </c>
      <c r="L134" s="12" t="s">
        <v>2188</v>
      </c>
    </row>
    <row r="135" spans="1:12" ht="66" customHeight="1" x14ac:dyDescent="0.3">
      <c r="A135" s="11">
        <v>145</v>
      </c>
      <c r="B135" s="12" t="s">
        <v>939</v>
      </c>
      <c r="C135" s="12" t="s">
        <v>2276</v>
      </c>
      <c r="D135" s="12" t="s">
        <v>1735</v>
      </c>
      <c r="E135" s="12" t="s">
        <v>2277</v>
      </c>
      <c r="F135" s="58">
        <v>553.6</v>
      </c>
      <c r="G135" s="12" t="s">
        <v>24</v>
      </c>
      <c r="H135" s="12" t="s">
        <v>2278</v>
      </c>
      <c r="I135" s="12" t="s">
        <v>2279</v>
      </c>
      <c r="J135" s="12" t="s">
        <v>2280</v>
      </c>
      <c r="K135" s="57" t="s">
        <v>2281</v>
      </c>
      <c r="L135" s="12" t="s">
        <v>2188</v>
      </c>
    </row>
    <row r="136" spans="1:12" ht="66" customHeight="1" x14ac:dyDescent="0.3">
      <c r="A136" s="11">
        <v>146</v>
      </c>
      <c r="B136" s="12" t="s">
        <v>940</v>
      </c>
      <c r="C136" s="12" t="s">
        <v>2282</v>
      </c>
      <c r="D136" s="12" t="s">
        <v>2283</v>
      </c>
      <c r="E136" s="12" t="s">
        <v>2284</v>
      </c>
      <c r="F136" s="58">
        <v>54.7</v>
      </c>
      <c r="G136" s="12" t="s">
        <v>24</v>
      </c>
      <c r="H136" s="12" t="s">
        <v>1439</v>
      </c>
      <c r="I136" s="12" t="s">
        <v>2285</v>
      </c>
      <c r="J136" s="12" t="s">
        <v>2286</v>
      </c>
      <c r="K136" s="57" t="s">
        <v>1140</v>
      </c>
      <c r="L136" s="12" t="s">
        <v>2188</v>
      </c>
    </row>
    <row r="137" spans="1:12" ht="66" customHeight="1" x14ac:dyDescent="0.3">
      <c r="A137" s="11">
        <v>147</v>
      </c>
      <c r="B137" s="12" t="s">
        <v>941</v>
      </c>
      <c r="C137" s="12" t="s">
        <v>2287</v>
      </c>
      <c r="D137" s="12" t="s">
        <v>2201</v>
      </c>
      <c r="E137" s="12" t="s">
        <v>2288</v>
      </c>
      <c r="F137" s="58"/>
      <c r="G137" s="12" t="s">
        <v>24</v>
      </c>
      <c r="H137" s="12" t="s">
        <v>1603</v>
      </c>
      <c r="I137" s="12" t="s">
        <v>2289</v>
      </c>
      <c r="J137" s="12" t="s">
        <v>2290</v>
      </c>
      <c r="K137" s="57" t="s">
        <v>1145</v>
      </c>
      <c r="L137" s="12" t="s">
        <v>2188</v>
      </c>
    </row>
    <row r="138" spans="1:12" ht="67.05" customHeight="1" x14ac:dyDescent="0.3">
      <c r="A138" s="11">
        <v>128</v>
      </c>
      <c r="B138" s="12" t="s">
        <v>650</v>
      </c>
      <c r="C138" s="12" t="s">
        <v>2291</v>
      </c>
      <c r="D138" s="12" t="s">
        <v>2292</v>
      </c>
      <c r="E138" s="12" t="s">
        <v>660</v>
      </c>
      <c r="F138" s="58">
        <v>1.7</v>
      </c>
      <c r="G138" s="12" t="s">
        <v>24</v>
      </c>
      <c r="H138" s="12" t="s">
        <v>2293</v>
      </c>
      <c r="I138" s="12" t="s">
        <v>2294</v>
      </c>
      <c r="J138" s="12" t="s">
        <v>2295</v>
      </c>
      <c r="K138" s="57" t="s">
        <v>662</v>
      </c>
      <c r="L138" s="12" t="s">
        <v>2296</v>
      </c>
    </row>
    <row r="139" spans="1:12" ht="67.05" customHeight="1" x14ac:dyDescent="0.3">
      <c r="A139" s="11">
        <v>134</v>
      </c>
      <c r="B139" s="12" t="s">
        <v>672</v>
      </c>
      <c r="C139" s="12" t="s">
        <v>2297</v>
      </c>
      <c r="D139" s="12" t="s">
        <v>2298</v>
      </c>
      <c r="E139" s="12" t="s">
        <v>2299</v>
      </c>
      <c r="F139" s="58"/>
      <c r="G139" s="12" t="s">
        <v>24</v>
      </c>
      <c r="H139" s="12" t="s">
        <v>1421</v>
      </c>
      <c r="I139" s="12" t="s">
        <v>2300</v>
      </c>
      <c r="J139" s="12" t="s">
        <v>2301</v>
      </c>
      <c r="K139" s="57" t="s">
        <v>677</v>
      </c>
      <c r="L139" s="12" t="s">
        <v>2302</v>
      </c>
    </row>
    <row r="140" spans="1:12" ht="67.05" customHeight="1" x14ac:dyDescent="0.3">
      <c r="A140" s="11">
        <v>135</v>
      </c>
      <c r="B140" s="12" t="s">
        <v>933</v>
      </c>
      <c r="C140" s="12" t="s">
        <v>2303</v>
      </c>
      <c r="D140" s="12" t="s">
        <v>2231</v>
      </c>
      <c r="E140" s="12" t="s">
        <v>2304</v>
      </c>
      <c r="F140" s="58">
        <v>760</v>
      </c>
      <c r="G140" s="12" t="s">
        <v>24</v>
      </c>
      <c r="H140" s="12" t="s">
        <v>2305</v>
      </c>
      <c r="I140" s="12" t="s">
        <v>2306</v>
      </c>
      <c r="J140" s="12" t="s">
        <v>2307</v>
      </c>
      <c r="K140" s="57" t="s">
        <v>1088</v>
      </c>
      <c r="L140" s="12" t="s">
        <v>2308</v>
      </c>
    </row>
    <row r="141" spans="1:12" ht="67.05" customHeight="1" x14ac:dyDescent="0.3">
      <c r="A141" s="11">
        <v>140</v>
      </c>
      <c r="B141" s="12" t="s">
        <v>687</v>
      </c>
      <c r="C141" s="12" t="s">
        <v>2309</v>
      </c>
      <c r="D141" s="12" t="s">
        <v>1735</v>
      </c>
      <c r="E141" s="12" t="s">
        <v>2310</v>
      </c>
      <c r="F141" s="58">
        <v>220</v>
      </c>
      <c r="G141" s="12" t="s">
        <v>24</v>
      </c>
      <c r="H141" s="12" t="s">
        <v>2311</v>
      </c>
      <c r="I141" s="12" t="s">
        <v>2312</v>
      </c>
      <c r="J141" s="12" t="s">
        <v>2313</v>
      </c>
      <c r="K141" s="57" t="s">
        <v>692</v>
      </c>
      <c r="L141" s="12" t="s">
        <v>2314</v>
      </c>
    </row>
    <row r="142" spans="1:12" ht="67.05" customHeight="1" x14ac:dyDescent="0.3">
      <c r="A142" s="11">
        <v>133</v>
      </c>
      <c r="B142" s="12" t="s">
        <v>664</v>
      </c>
      <c r="C142" s="12" t="s">
        <v>2315</v>
      </c>
      <c r="D142" s="12" t="s">
        <v>1968</v>
      </c>
      <c r="E142" s="12" t="s">
        <v>2316</v>
      </c>
      <c r="F142" s="58">
        <v>10047</v>
      </c>
      <c r="G142" s="12" t="s">
        <v>24</v>
      </c>
      <c r="H142" s="12" t="s">
        <v>1421</v>
      </c>
      <c r="I142" s="12" t="s">
        <v>2317</v>
      </c>
      <c r="J142" s="12" t="s">
        <v>2318</v>
      </c>
      <c r="K142" s="57" t="s">
        <v>1379</v>
      </c>
      <c r="L142" s="12" t="s">
        <v>2319</v>
      </c>
    </row>
    <row r="143" spans="1:12" ht="67.05" customHeight="1" x14ac:dyDescent="0.3">
      <c r="A143" s="11">
        <v>143</v>
      </c>
      <c r="B143" s="12" t="s">
        <v>701</v>
      </c>
      <c r="C143" s="12" t="s">
        <v>2320</v>
      </c>
      <c r="D143" s="12" t="s">
        <v>2321</v>
      </c>
      <c r="E143" s="12" t="s">
        <v>704</v>
      </c>
      <c r="F143" s="58">
        <v>1525</v>
      </c>
      <c r="G143" s="12" t="s">
        <v>24</v>
      </c>
      <c r="H143" s="12" t="s">
        <v>1421</v>
      </c>
      <c r="I143" s="12" t="s">
        <v>2322</v>
      </c>
      <c r="J143" s="12" t="s">
        <v>2323</v>
      </c>
      <c r="K143" s="57" t="s">
        <v>1125</v>
      </c>
      <c r="L143" s="12" t="s">
        <v>2324</v>
      </c>
    </row>
    <row r="144" spans="1:12" ht="66" customHeight="1" x14ac:dyDescent="0.3">
      <c r="A144" s="79">
        <v>126</v>
      </c>
      <c r="B144" s="79" t="s">
        <v>2325</v>
      </c>
      <c r="C144" s="79" t="s">
        <v>2326</v>
      </c>
      <c r="D144" s="79" t="s">
        <v>2327</v>
      </c>
      <c r="E144" s="79" t="s">
        <v>639</v>
      </c>
      <c r="F144" s="79"/>
      <c r="G144" s="79" t="s">
        <v>24</v>
      </c>
      <c r="H144" s="79" t="s">
        <v>1421</v>
      </c>
      <c r="I144" s="79" t="s">
        <v>2328</v>
      </c>
      <c r="J144" s="79" t="s">
        <v>2329</v>
      </c>
      <c r="K144" s="80" t="s">
        <v>641</v>
      </c>
      <c r="L144" s="79" t="s">
        <v>203</v>
      </c>
    </row>
    <row r="145" spans="1:12" ht="66" customHeight="1" x14ac:dyDescent="0.3">
      <c r="A145" s="79">
        <v>126</v>
      </c>
      <c r="B145" s="79" t="s">
        <v>2330</v>
      </c>
      <c r="C145" s="79" t="s">
        <v>2331</v>
      </c>
      <c r="D145" s="79" t="s">
        <v>2332</v>
      </c>
      <c r="E145" s="79" t="s">
        <v>646</v>
      </c>
      <c r="F145" s="79"/>
      <c r="G145" s="79" t="s">
        <v>24</v>
      </c>
      <c r="H145" s="79" t="s">
        <v>2333</v>
      </c>
      <c r="I145" s="79" t="s">
        <v>2334</v>
      </c>
      <c r="J145" s="79" t="s">
        <v>2335</v>
      </c>
      <c r="K145" s="80" t="s">
        <v>648</v>
      </c>
      <c r="L145" s="79" t="s">
        <v>203</v>
      </c>
    </row>
    <row r="146" spans="1:12" ht="66" customHeight="1" x14ac:dyDescent="0.3">
      <c r="A146" s="79">
        <v>142</v>
      </c>
      <c r="B146" s="79" t="s">
        <v>937</v>
      </c>
      <c r="C146" s="79" t="s">
        <v>2336</v>
      </c>
      <c r="D146" s="79" t="s">
        <v>2337</v>
      </c>
      <c r="E146" s="79" t="s">
        <v>2338</v>
      </c>
      <c r="F146" s="79"/>
      <c r="G146" s="79" t="s">
        <v>24</v>
      </c>
      <c r="H146" s="79" t="s">
        <v>2339</v>
      </c>
      <c r="I146" s="79" t="s">
        <v>2340</v>
      </c>
      <c r="J146" s="79" t="s">
        <v>2341</v>
      </c>
      <c r="K146" s="80" t="s">
        <v>2342</v>
      </c>
      <c r="L146" s="79" t="s">
        <v>203</v>
      </c>
    </row>
    <row r="147" spans="1:12" ht="66" customHeight="1" x14ac:dyDescent="0.3">
      <c r="A147" s="79">
        <v>142</v>
      </c>
      <c r="B147" s="79" t="s">
        <v>937</v>
      </c>
      <c r="C147" s="79" t="s">
        <v>2343</v>
      </c>
      <c r="D147" s="79" t="s">
        <v>2344</v>
      </c>
      <c r="E147" s="79" t="s">
        <v>2338</v>
      </c>
      <c r="F147" s="79"/>
      <c r="G147" s="79" t="s">
        <v>24</v>
      </c>
      <c r="H147" s="79" t="s">
        <v>2345</v>
      </c>
      <c r="I147" s="79" t="s">
        <v>2346</v>
      </c>
      <c r="J147" s="79" t="s">
        <v>2347</v>
      </c>
      <c r="K147" s="80" t="s">
        <v>1120</v>
      </c>
      <c r="L147" s="79" t="s">
        <v>203</v>
      </c>
    </row>
    <row r="148" spans="1:12" ht="24" x14ac:dyDescent="0.3">
      <c r="A148" s="11">
        <v>9</v>
      </c>
      <c r="B148" s="12" t="s">
        <v>223</v>
      </c>
      <c r="C148" s="12" t="s">
        <v>2348</v>
      </c>
      <c r="D148" s="12" t="s">
        <v>2349</v>
      </c>
      <c r="E148" s="12" t="s">
        <v>2350</v>
      </c>
      <c r="F148" s="13">
        <v>300</v>
      </c>
      <c r="G148" s="12" t="s">
        <v>24</v>
      </c>
      <c r="H148" s="12" t="s">
        <v>1603</v>
      </c>
      <c r="I148" s="12" t="s">
        <v>2351</v>
      </c>
      <c r="J148" s="12" t="s">
        <v>2352</v>
      </c>
      <c r="K148" s="14" t="s">
        <v>2353</v>
      </c>
      <c r="L148" s="12" t="s">
        <v>2354</v>
      </c>
    </row>
  </sheetData>
  <autoFilter ref="A4:L148" xr:uid="{00000000-0009-0000-0000-00000F000000}"/>
  <mergeCells count="2">
    <mergeCell ref="A2:L2"/>
    <mergeCell ref="A1:L1"/>
  </mergeCells>
  <hyperlinks>
    <hyperlink ref="K5" r:id="rId1" xr:uid="{00000000-0004-0000-0F00-000000000000}"/>
    <hyperlink ref="K6" r:id="rId2" xr:uid="{00000000-0004-0000-0F00-000001000000}"/>
    <hyperlink ref="K7" r:id="rId3" xr:uid="{00000000-0004-0000-0F00-000002000000}"/>
    <hyperlink ref="K8" r:id="rId4" xr:uid="{00000000-0004-0000-0F00-000003000000}"/>
    <hyperlink ref="K9" r:id="rId5" xr:uid="{00000000-0004-0000-0F00-000004000000}"/>
    <hyperlink ref="K10" r:id="rId6" xr:uid="{00000000-0004-0000-0F00-000005000000}"/>
    <hyperlink ref="K11" r:id="rId7" xr:uid="{00000000-0004-0000-0F00-000006000000}"/>
    <hyperlink ref="K12" r:id="rId8" xr:uid="{00000000-0004-0000-0F00-000007000000}"/>
    <hyperlink ref="K13" r:id="rId9" xr:uid="{00000000-0004-0000-0F00-000008000000}"/>
    <hyperlink ref="K14" r:id="rId10" xr:uid="{00000000-0004-0000-0F00-000009000000}"/>
    <hyperlink ref="K15" r:id="rId11" xr:uid="{00000000-0004-0000-0F00-00000A000000}"/>
    <hyperlink ref="K16" r:id="rId12" xr:uid="{00000000-0004-0000-0F00-00000B000000}"/>
    <hyperlink ref="K17" r:id="rId13" xr:uid="{00000000-0004-0000-0F00-00000C000000}"/>
    <hyperlink ref="K18" r:id="rId14" xr:uid="{00000000-0004-0000-0F00-00000D000000}"/>
    <hyperlink ref="K19" r:id="rId15" xr:uid="{00000000-0004-0000-0F00-00000E000000}"/>
    <hyperlink ref="K20" r:id="rId16" xr:uid="{00000000-0004-0000-0F00-00000F000000}"/>
    <hyperlink ref="K21" r:id="rId17" xr:uid="{00000000-0004-0000-0F00-000010000000}"/>
    <hyperlink ref="K22" r:id="rId18" xr:uid="{00000000-0004-0000-0F00-000011000000}"/>
    <hyperlink ref="K23" r:id="rId19" xr:uid="{00000000-0004-0000-0F00-000012000000}"/>
    <hyperlink ref="K24" r:id="rId20" xr:uid="{00000000-0004-0000-0F00-000013000000}"/>
    <hyperlink ref="K25" r:id="rId21" xr:uid="{00000000-0004-0000-0F00-000014000000}"/>
    <hyperlink ref="K49" r:id="rId22" xr:uid="{00000000-0004-0000-0F00-000015000000}"/>
    <hyperlink ref="K50" r:id="rId23" xr:uid="{00000000-0004-0000-0F00-000016000000}"/>
    <hyperlink ref="K51" r:id="rId24" xr:uid="{00000000-0004-0000-0F00-000017000000}"/>
    <hyperlink ref="K53" r:id="rId25" xr:uid="{00000000-0004-0000-0F00-000018000000}"/>
    <hyperlink ref="K54" r:id="rId26" xr:uid="{00000000-0004-0000-0F00-000019000000}"/>
    <hyperlink ref="K55" r:id="rId27" xr:uid="{00000000-0004-0000-0F00-00001A000000}"/>
    <hyperlink ref="K57" r:id="rId28" xr:uid="{00000000-0004-0000-0F00-00001B000000}"/>
    <hyperlink ref="K58" r:id="rId29" xr:uid="{00000000-0004-0000-0F00-00001C000000}"/>
    <hyperlink ref="K60" r:id="rId30" xr:uid="{00000000-0004-0000-0F00-00001D000000}"/>
    <hyperlink ref="K80" r:id="rId31" xr:uid="{00000000-0004-0000-0F00-00001E000000}"/>
    <hyperlink ref="K86" r:id="rId32" xr:uid="{00000000-0004-0000-0F00-00001F000000}"/>
    <hyperlink ref="K88" r:id="rId33" xr:uid="{00000000-0004-0000-0F00-000020000000}"/>
    <hyperlink ref="K89" r:id="rId34" xr:uid="{00000000-0004-0000-0F00-000021000000}"/>
    <hyperlink ref="K90" r:id="rId35" xr:uid="{00000000-0004-0000-0F00-000022000000}"/>
    <hyperlink ref="K91" r:id="rId36" xr:uid="{00000000-0004-0000-0F00-000023000000}"/>
    <hyperlink ref="K92" r:id="rId37" xr:uid="{00000000-0004-0000-0F00-000024000000}"/>
    <hyperlink ref="K93" r:id="rId38" xr:uid="{00000000-0004-0000-0F00-000025000000}"/>
    <hyperlink ref="K94" r:id="rId39" xr:uid="{00000000-0004-0000-0F00-000026000000}"/>
    <hyperlink ref="K95" r:id="rId40" xr:uid="{00000000-0004-0000-0F00-000027000000}"/>
    <hyperlink ref="K96" r:id="rId41" xr:uid="{00000000-0004-0000-0F00-000028000000}"/>
    <hyperlink ref="K97" r:id="rId42" xr:uid="{00000000-0004-0000-0F00-000029000000}"/>
    <hyperlink ref="K98" r:id="rId43" xr:uid="{00000000-0004-0000-0F00-00002A000000}"/>
    <hyperlink ref="K99" r:id="rId44" xr:uid="{00000000-0004-0000-0F00-00002B000000}"/>
    <hyperlink ref="K100" r:id="rId45" xr:uid="{00000000-0004-0000-0F00-00002C000000}"/>
    <hyperlink ref="K101" r:id="rId46" xr:uid="{00000000-0004-0000-0F00-00002D000000}"/>
    <hyperlink ref="K102" r:id="rId47" xr:uid="{00000000-0004-0000-0F00-00002E000000}"/>
    <hyperlink ref="K103" r:id="rId48" xr:uid="{00000000-0004-0000-0F00-00002F000000}"/>
    <hyperlink ref="K104" r:id="rId49" xr:uid="{00000000-0004-0000-0F00-000030000000}"/>
    <hyperlink ref="K105" r:id="rId50" xr:uid="{00000000-0004-0000-0F00-000031000000}"/>
    <hyperlink ref="K106" r:id="rId51" xr:uid="{00000000-0004-0000-0F00-000032000000}"/>
    <hyperlink ref="K107" r:id="rId52" xr:uid="{00000000-0004-0000-0F00-000033000000}"/>
    <hyperlink ref="K108" r:id="rId53" xr:uid="{00000000-0004-0000-0F00-000034000000}"/>
    <hyperlink ref="K109" r:id="rId54" xr:uid="{00000000-0004-0000-0F00-000035000000}"/>
    <hyperlink ref="K110" r:id="rId55" xr:uid="{00000000-0004-0000-0F00-000036000000}"/>
    <hyperlink ref="K111" r:id="rId56" xr:uid="{00000000-0004-0000-0F00-000037000000}"/>
    <hyperlink ref="K112" r:id="rId57" xr:uid="{00000000-0004-0000-0F00-000038000000}"/>
    <hyperlink ref="K113" r:id="rId58" xr:uid="{00000000-0004-0000-0F00-000039000000}"/>
    <hyperlink ref="K114" r:id="rId59" xr:uid="{00000000-0004-0000-0F00-00003A000000}"/>
    <hyperlink ref="K115" r:id="rId60" xr:uid="{00000000-0004-0000-0F00-00003B000000}"/>
    <hyperlink ref="K116" r:id="rId61" xr:uid="{00000000-0004-0000-0F00-00003C000000}"/>
    <hyperlink ref="K117" r:id="rId62" xr:uid="{00000000-0004-0000-0F00-00003D000000}"/>
    <hyperlink ref="K118" r:id="rId63" xr:uid="{00000000-0004-0000-0F00-00003E000000}"/>
    <hyperlink ref="K119" r:id="rId64" xr:uid="{00000000-0004-0000-0F00-00003F000000}"/>
    <hyperlink ref="K120" r:id="rId65" xr:uid="{00000000-0004-0000-0F00-000040000000}"/>
    <hyperlink ref="K121" r:id="rId66" xr:uid="{00000000-0004-0000-0F00-000041000000}"/>
    <hyperlink ref="K122" r:id="rId67" xr:uid="{00000000-0004-0000-0F00-000042000000}"/>
    <hyperlink ref="K123" r:id="rId68" xr:uid="{00000000-0004-0000-0F00-000043000000}"/>
    <hyperlink ref="K124" r:id="rId69" xr:uid="{00000000-0004-0000-0F00-000044000000}"/>
    <hyperlink ref="K125" r:id="rId70" xr:uid="{00000000-0004-0000-0F00-000045000000}"/>
    <hyperlink ref="K126" r:id="rId71" xr:uid="{00000000-0004-0000-0F00-000046000000}"/>
    <hyperlink ref="K127" r:id="rId72" xr:uid="{00000000-0004-0000-0F00-000047000000}"/>
    <hyperlink ref="K128" r:id="rId73" xr:uid="{00000000-0004-0000-0F00-000048000000}"/>
    <hyperlink ref="K129" r:id="rId74" xr:uid="{00000000-0004-0000-0F00-000049000000}"/>
    <hyperlink ref="K130" r:id="rId75" xr:uid="{00000000-0004-0000-0F00-00004A000000}"/>
    <hyperlink ref="K131" r:id="rId76" xr:uid="{00000000-0004-0000-0F00-00004B000000}"/>
    <hyperlink ref="K132" r:id="rId77" xr:uid="{00000000-0004-0000-0F00-00004C000000}"/>
    <hyperlink ref="K133" r:id="rId78" xr:uid="{00000000-0004-0000-0F00-00004D000000}"/>
    <hyperlink ref="K134" r:id="rId79" xr:uid="{00000000-0004-0000-0F00-00004E000000}"/>
    <hyperlink ref="K135" r:id="rId80" xr:uid="{00000000-0004-0000-0F00-00004F000000}"/>
    <hyperlink ref="K136" r:id="rId81" xr:uid="{00000000-0004-0000-0F00-000050000000}"/>
    <hyperlink ref="K137" r:id="rId82" xr:uid="{00000000-0004-0000-0F00-000051000000}"/>
    <hyperlink ref="K138" r:id="rId83" xr:uid="{00000000-0004-0000-0F00-000052000000}"/>
    <hyperlink ref="K139" r:id="rId84" xr:uid="{00000000-0004-0000-0F00-000053000000}"/>
    <hyperlink ref="K140" r:id="rId85" xr:uid="{00000000-0004-0000-0F00-000054000000}"/>
    <hyperlink ref="K141" r:id="rId86" xr:uid="{00000000-0004-0000-0F00-000055000000}"/>
    <hyperlink ref="K142" r:id="rId87" xr:uid="{00000000-0004-0000-0F00-000056000000}"/>
    <hyperlink ref="K143" r:id="rId88" xr:uid="{00000000-0004-0000-0F00-000057000000}"/>
    <hyperlink ref="K148" r:id="rId89" xr:uid="{00000000-0004-0000-0F00-000058000000}"/>
  </hyperlinks>
  <printOptions horizontalCentered="1"/>
  <pageMargins left="0.75" right="0.75" top="1" bottom="1" header="0.5" footer="0.5"/>
  <pageSetup fitToHeight="0" orientation="landscape"/>
  <headerFooter>
    <oddHeader>&amp;CIKW | Made for Germany | 22.10.2026</oddHeader>
    <oddFooter>&amp;RSeite &amp;P / &amp;N</oddFooter>
  </headerFooter>
  <legacyDrawing r:id="rId9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B9934D"/>
    <pageSetUpPr fitToPage="1"/>
  </sheetPr>
  <dimension ref="A1:H411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9" customWidth="1"/>
    <col min="3" max="3" width="45" customWidth="1"/>
    <col min="4" max="4" width="30" customWidth="1"/>
    <col min="5" max="5" width="34" customWidth="1"/>
    <col min="6" max="6" width="95" customWidth="1"/>
    <col min="7" max="7" width="120" customWidth="1"/>
    <col min="8" max="8" width="39" customWidth="1"/>
  </cols>
  <sheetData>
    <row r="1" spans="1:8" ht="46.05" customHeight="1" x14ac:dyDescent="0.3">
      <c r="A1" s="205" t="s">
        <v>2355</v>
      </c>
      <c r="B1" s="174"/>
      <c r="C1" s="174"/>
      <c r="D1" s="174"/>
      <c r="E1" s="174"/>
      <c r="F1" s="174"/>
      <c r="G1" s="174"/>
      <c r="H1" s="174"/>
    </row>
    <row r="2" spans="1:8" ht="25.95" customHeight="1" x14ac:dyDescent="0.3">
      <c r="A2" s="206" t="s">
        <v>2356</v>
      </c>
      <c r="B2" s="174"/>
      <c r="C2" s="174"/>
      <c r="D2" s="174"/>
      <c r="E2" s="174"/>
      <c r="F2" s="174"/>
      <c r="G2" s="174"/>
      <c r="H2" s="174"/>
    </row>
    <row r="4" spans="1:8" ht="40.049999999999997" customHeight="1" x14ac:dyDescent="0.3">
      <c r="A4" s="7" t="s">
        <v>709</v>
      </c>
      <c r="B4" s="7" t="s">
        <v>179</v>
      </c>
      <c r="C4" s="7" t="s">
        <v>2357</v>
      </c>
      <c r="D4" s="7" t="s">
        <v>2358</v>
      </c>
      <c r="E4" s="7" t="s">
        <v>2359</v>
      </c>
      <c r="F4" s="7" t="s">
        <v>2360</v>
      </c>
      <c r="G4" s="7" t="s">
        <v>2361</v>
      </c>
      <c r="H4" s="7" t="s">
        <v>2362</v>
      </c>
    </row>
    <row r="5" spans="1:8" ht="58.05" customHeight="1" x14ac:dyDescent="0.3">
      <c r="A5" s="11">
        <v>1</v>
      </c>
      <c r="B5" s="12" t="s">
        <v>196</v>
      </c>
      <c r="C5" s="12" t="s">
        <v>2363</v>
      </c>
      <c r="D5" s="12" t="s">
        <v>1608</v>
      </c>
      <c r="E5" s="12" t="s">
        <v>2364</v>
      </c>
      <c r="F5" s="14" t="s">
        <v>205</v>
      </c>
      <c r="G5" s="12" t="s">
        <v>2365</v>
      </c>
      <c r="H5" s="12" t="s">
        <v>728</v>
      </c>
    </row>
    <row r="6" spans="1:8" ht="58.05" customHeight="1" x14ac:dyDescent="0.3">
      <c r="A6" s="11">
        <v>1</v>
      </c>
      <c r="B6" s="12" t="s">
        <v>196</v>
      </c>
      <c r="C6" s="12" t="s">
        <v>2366</v>
      </c>
      <c r="D6" s="12" t="s">
        <v>2367</v>
      </c>
      <c r="E6" s="12" t="s">
        <v>2364</v>
      </c>
      <c r="F6" s="14" t="s">
        <v>1426</v>
      </c>
      <c r="G6" s="12" t="s">
        <v>2368</v>
      </c>
      <c r="H6" s="12" t="s">
        <v>728</v>
      </c>
    </row>
    <row r="7" spans="1:8" ht="58.05" customHeight="1" x14ac:dyDescent="0.3">
      <c r="A7" s="11">
        <v>1</v>
      </c>
      <c r="B7" s="12" t="s">
        <v>196</v>
      </c>
      <c r="C7" s="12" t="s">
        <v>2369</v>
      </c>
      <c r="D7" s="12" t="s">
        <v>2367</v>
      </c>
      <c r="E7" s="12" t="s">
        <v>2364</v>
      </c>
      <c r="F7" s="14" t="s">
        <v>1427</v>
      </c>
      <c r="G7" s="12" t="s">
        <v>2370</v>
      </c>
      <c r="H7" s="12" t="s">
        <v>728</v>
      </c>
    </row>
    <row r="8" spans="1:8" ht="58.05" customHeight="1" x14ac:dyDescent="0.3">
      <c r="A8" s="11">
        <v>2</v>
      </c>
      <c r="B8" s="12" t="s">
        <v>732</v>
      </c>
      <c r="C8" s="12" t="s">
        <v>2363</v>
      </c>
      <c r="D8" s="12" t="s">
        <v>1608</v>
      </c>
      <c r="E8" s="12" t="s">
        <v>2364</v>
      </c>
      <c r="F8" s="14" t="s">
        <v>1257</v>
      </c>
      <c r="G8" s="12" t="s">
        <v>2371</v>
      </c>
      <c r="H8" s="12" t="s">
        <v>733</v>
      </c>
    </row>
    <row r="9" spans="1:8" ht="58.05" customHeight="1" x14ac:dyDescent="0.3">
      <c r="A9" s="11">
        <v>2</v>
      </c>
      <c r="B9" s="12" t="s">
        <v>732</v>
      </c>
      <c r="C9" s="12" t="s">
        <v>2366</v>
      </c>
      <c r="D9" s="12" t="s">
        <v>2367</v>
      </c>
      <c r="E9" s="12" t="s">
        <v>2364</v>
      </c>
      <c r="F9" s="14" t="s">
        <v>1436</v>
      </c>
      <c r="G9" s="12" t="s">
        <v>2372</v>
      </c>
      <c r="H9" s="12" t="s">
        <v>733</v>
      </c>
    </row>
    <row r="10" spans="1:8" ht="58.05" customHeight="1" x14ac:dyDescent="0.3">
      <c r="A10" s="11">
        <v>3</v>
      </c>
      <c r="B10" s="12" t="s">
        <v>735</v>
      </c>
      <c r="C10" s="12" t="s">
        <v>2363</v>
      </c>
      <c r="D10" s="12" t="s">
        <v>1608</v>
      </c>
      <c r="E10" s="12" t="s">
        <v>2364</v>
      </c>
      <c r="F10" s="14" t="s">
        <v>1258</v>
      </c>
      <c r="G10" s="12" t="s">
        <v>2373</v>
      </c>
      <c r="H10" s="12" t="s">
        <v>736</v>
      </c>
    </row>
    <row r="11" spans="1:8" ht="58.05" customHeight="1" x14ac:dyDescent="0.3">
      <c r="A11" s="11">
        <v>3</v>
      </c>
      <c r="B11" s="12" t="s">
        <v>735</v>
      </c>
      <c r="C11" s="12" t="s">
        <v>2366</v>
      </c>
      <c r="D11" s="12" t="s">
        <v>2367</v>
      </c>
      <c r="E11" s="12" t="s">
        <v>2364</v>
      </c>
      <c r="F11" s="14" t="s">
        <v>1443</v>
      </c>
      <c r="G11" s="12" t="s">
        <v>2374</v>
      </c>
      <c r="H11" s="12" t="s">
        <v>736</v>
      </c>
    </row>
    <row r="12" spans="1:8" ht="58.05" customHeight="1" x14ac:dyDescent="0.3">
      <c r="A12" s="11">
        <v>3</v>
      </c>
      <c r="B12" s="12" t="s">
        <v>735</v>
      </c>
      <c r="C12" s="12" t="s">
        <v>2369</v>
      </c>
      <c r="D12" s="12" t="s">
        <v>2367</v>
      </c>
      <c r="E12" s="12" t="s">
        <v>2364</v>
      </c>
      <c r="F12" s="14" t="s">
        <v>1444</v>
      </c>
      <c r="G12" s="12" t="s">
        <v>2375</v>
      </c>
      <c r="H12" s="12" t="s">
        <v>736</v>
      </c>
    </row>
    <row r="13" spans="1:8" ht="58.05" customHeight="1" x14ac:dyDescent="0.3">
      <c r="A13" s="11">
        <v>4</v>
      </c>
      <c r="B13" s="12" t="s">
        <v>738</v>
      </c>
      <c r="C13" s="12" t="s">
        <v>2363</v>
      </c>
      <c r="D13" s="12" t="s">
        <v>1608</v>
      </c>
      <c r="E13" s="12" t="s">
        <v>2364</v>
      </c>
      <c r="F13" s="14" t="s">
        <v>1259</v>
      </c>
      <c r="G13" s="12" t="s">
        <v>2376</v>
      </c>
      <c r="H13" s="12" t="s">
        <v>739</v>
      </c>
    </row>
    <row r="14" spans="1:8" ht="58.05" customHeight="1" x14ac:dyDescent="0.3">
      <c r="A14" s="11">
        <v>4</v>
      </c>
      <c r="B14" s="12" t="s">
        <v>738</v>
      </c>
      <c r="C14" s="12" t="s">
        <v>2366</v>
      </c>
      <c r="D14" s="12" t="s">
        <v>2367</v>
      </c>
      <c r="E14" s="12" t="s">
        <v>2364</v>
      </c>
      <c r="F14" s="14" t="s">
        <v>1450</v>
      </c>
      <c r="G14" s="12" t="s">
        <v>2377</v>
      </c>
      <c r="H14" s="12" t="s">
        <v>739</v>
      </c>
    </row>
    <row r="15" spans="1:8" ht="58.05" customHeight="1" x14ac:dyDescent="0.3">
      <c r="A15" s="11">
        <v>4</v>
      </c>
      <c r="B15" s="12" t="s">
        <v>738</v>
      </c>
      <c r="C15" s="12" t="s">
        <v>2369</v>
      </c>
      <c r="D15" s="12" t="s">
        <v>2367</v>
      </c>
      <c r="E15" s="12" t="s">
        <v>2364</v>
      </c>
      <c r="F15" s="14" t="s">
        <v>1451</v>
      </c>
      <c r="G15" s="12" t="s">
        <v>2378</v>
      </c>
      <c r="H15" s="12" t="s">
        <v>739</v>
      </c>
    </row>
    <row r="16" spans="1:8" ht="58.05" customHeight="1" x14ac:dyDescent="0.3">
      <c r="A16" s="11">
        <v>5</v>
      </c>
      <c r="B16" s="12" t="s">
        <v>741</v>
      </c>
      <c r="C16" s="12" t="s">
        <v>2363</v>
      </c>
      <c r="D16" s="12" t="s">
        <v>1608</v>
      </c>
      <c r="E16" s="12" t="s">
        <v>2364</v>
      </c>
      <c r="F16" s="14" t="s">
        <v>1260</v>
      </c>
      <c r="G16" s="12" t="s">
        <v>2379</v>
      </c>
      <c r="H16" s="12" t="s">
        <v>742</v>
      </c>
    </row>
    <row r="17" spans="1:8" ht="58.05" customHeight="1" x14ac:dyDescent="0.3">
      <c r="A17" s="11">
        <v>5</v>
      </c>
      <c r="B17" s="12" t="s">
        <v>741</v>
      </c>
      <c r="C17" s="12" t="s">
        <v>2366</v>
      </c>
      <c r="D17" s="12" t="s">
        <v>2367</v>
      </c>
      <c r="E17" s="12" t="s">
        <v>2364</v>
      </c>
      <c r="F17" s="14" t="s">
        <v>1457</v>
      </c>
      <c r="G17" s="12" t="s">
        <v>2380</v>
      </c>
      <c r="H17" s="12" t="s">
        <v>742</v>
      </c>
    </row>
    <row r="18" spans="1:8" ht="58.05" customHeight="1" x14ac:dyDescent="0.3">
      <c r="A18" s="11">
        <v>6</v>
      </c>
      <c r="B18" s="12" t="s">
        <v>744</v>
      </c>
      <c r="C18" s="12" t="s">
        <v>2363</v>
      </c>
      <c r="D18" s="12" t="s">
        <v>1608</v>
      </c>
      <c r="E18" s="12" t="s">
        <v>2364</v>
      </c>
      <c r="F18" s="14" t="s">
        <v>1261</v>
      </c>
      <c r="G18" s="12" t="s">
        <v>2381</v>
      </c>
      <c r="H18" s="12" t="s">
        <v>745</v>
      </c>
    </row>
    <row r="19" spans="1:8" ht="58.05" customHeight="1" x14ac:dyDescent="0.3">
      <c r="A19" s="11">
        <v>6</v>
      </c>
      <c r="B19" s="12" t="s">
        <v>744</v>
      </c>
      <c r="C19" s="12" t="s">
        <v>2366</v>
      </c>
      <c r="D19" s="12" t="s">
        <v>2367</v>
      </c>
      <c r="E19" s="12" t="s">
        <v>2364</v>
      </c>
      <c r="F19" s="14" t="s">
        <v>1463</v>
      </c>
      <c r="G19" s="12" t="s">
        <v>2382</v>
      </c>
      <c r="H19" s="12" t="s">
        <v>745</v>
      </c>
    </row>
    <row r="20" spans="1:8" ht="58.05" customHeight="1" x14ac:dyDescent="0.3">
      <c r="A20" s="11">
        <v>7</v>
      </c>
      <c r="B20" s="12" t="s">
        <v>747</v>
      </c>
      <c r="C20" s="12" t="s">
        <v>2363</v>
      </c>
      <c r="D20" s="12" t="s">
        <v>1608</v>
      </c>
      <c r="E20" s="12" t="s">
        <v>2364</v>
      </c>
      <c r="F20" s="14" t="s">
        <v>1262</v>
      </c>
      <c r="G20" s="12" t="s">
        <v>2383</v>
      </c>
      <c r="H20" s="12" t="s">
        <v>733</v>
      </c>
    </row>
    <row r="21" spans="1:8" ht="58.05" customHeight="1" x14ac:dyDescent="0.3">
      <c r="A21" s="11">
        <v>7</v>
      </c>
      <c r="B21" s="12" t="s">
        <v>747</v>
      </c>
      <c r="C21" s="12" t="s">
        <v>2366</v>
      </c>
      <c r="D21" s="12" t="s">
        <v>2367</v>
      </c>
      <c r="E21" s="12" t="s">
        <v>2364</v>
      </c>
      <c r="F21" s="14" t="s">
        <v>1469</v>
      </c>
      <c r="G21" s="12" t="s">
        <v>2384</v>
      </c>
      <c r="H21" s="12" t="s">
        <v>733</v>
      </c>
    </row>
    <row r="22" spans="1:8" ht="58.05" customHeight="1" x14ac:dyDescent="0.3">
      <c r="A22" s="11">
        <v>8</v>
      </c>
      <c r="B22" s="12" t="s">
        <v>208</v>
      </c>
      <c r="C22" s="12" t="s">
        <v>2363</v>
      </c>
      <c r="D22" s="12" t="s">
        <v>1608</v>
      </c>
      <c r="E22" s="12" t="s">
        <v>2364</v>
      </c>
      <c r="F22" s="14" t="s">
        <v>1263</v>
      </c>
      <c r="G22" s="12" t="s">
        <v>2385</v>
      </c>
      <c r="H22" s="12" t="s">
        <v>749</v>
      </c>
    </row>
    <row r="23" spans="1:8" ht="58.05" customHeight="1" x14ac:dyDescent="0.3">
      <c r="A23" s="11">
        <v>8</v>
      </c>
      <c r="B23" s="12" t="s">
        <v>208</v>
      </c>
      <c r="C23" s="12" t="s">
        <v>2366</v>
      </c>
      <c r="D23" s="12" t="s">
        <v>2367</v>
      </c>
      <c r="E23" s="12" t="s">
        <v>2364</v>
      </c>
      <c r="F23" s="14" t="s">
        <v>1476</v>
      </c>
      <c r="G23" s="12" t="s">
        <v>2386</v>
      </c>
      <c r="H23" s="12" t="s">
        <v>749</v>
      </c>
    </row>
    <row r="24" spans="1:8" ht="58.05" customHeight="1" x14ac:dyDescent="0.3">
      <c r="A24" s="11">
        <v>9</v>
      </c>
      <c r="B24" s="12" t="s">
        <v>223</v>
      </c>
      <c r="C24" s="12" t="s">
        <v>2363</v>
      </c>
      <c r="D24" s="12" t="s">
        <v>1608</v>
      </c>
      <c r="E24" s="12" t="s">
        <v>2364</v>
      </c>
      <c r="F24" s="14" t="s">
        <v>1264</v>
      </c>
      <c r="G24" s="12" t="s">
        <v>2387</v>
      </c>
      <c r="H24" s="12" t="s">
        <v>753</v>
      </c>
    </row>
    <row r="25" spans="1:8" ht="58.05" customHeight="1" x14ac:dyDescent="0.3">
      <c r="A25" s="11">
        <v>9</v>
      </c>
      <c r="B25" s="12" t="s">
        <v>223</v>
      </c>
      <c r="C25" s="12" t="s">
        <v>2366</v>
      </c>
      <c r="D25" s="12" t="s">
        <v>2367</v>
      </c>
      <c r="E25" s="12" t="s">
        <v>2364</v>
      </c>
      <c r="F25" s="14" t="s">
        <v>1483</v>
      </c>
      <c r="G25" s="12" t="s">
        <v>2388</v>
      </c>
      <c r="H25" s="12" t="s">
        <v>753</v>
      </c>
    </row>
    <row r="26" spans="1:8" ht="58.05" customHeight="1" x14ac:dyDescent="0.3">
      <c r="A26" s="11">
        <v>9</v>
      </c>
      <c r="B26" s="12" t="s">
        <v>223</v>
      </c>
      <c r="C26" s="12" t="s">
        <v>2369</v>
      </c>
      <c r="D26" s="12" t="s">
        <v>2367</v>
      </c>
      <c r="E26" s="12" t="s">
        <v>2364</v>
      </c>
      <c r="F26" s="14" t="s">
        <v>230</v>
      </c>
      <c r="G26" s="12" t="s">
        <v>2389</v>
      </c>
      <c r="H26" s="12" t="s">
        <v>753</v>
      </c>
    </row>
    <row r="27" spans="1:8" ht="58.05" customHeight="1" x14ac:dyDescent="0.3">
      <c r="A27" s="11">
        <v>9</v>
      </c>
      <c r="B27" s="12" t="s">
        <v>223</v>
      </c>
      <c r="C27" s="12" t="s">
        <v>2390</v>
      </c>
      <c r="D27" s="12" t="s">
        <v>2367</v>
      </c>
      <c r="E27" s="12" t="s">
        <v>2364</v>
      </c>
      <c r="F27" s="14" t="s">
        <v>231</v>
      </c>
      <c r="G27" s="12" t="s">
        <v>2391</v>
      </c>
      <c r="H27" s="12" t="s">
        <v>753</v>
      </c>
    </row>
    <row r="28" spans="1:8" ht="58.05" customHeight="1" x14ac:dyDescent="0.3">
      <c r="A28" s="11">
        <v>10</v>
      </c>
      <c r="B28" s="12" t="s">
        <v>755</v>
      </c>
      <c r="C28" s="12" t="s">
        <v>2363</v>
      </c>
      <c r="D28" s="12" t="s">
        <v>1608</v>
      </c>
      <c r="E28" s="12" t="s">
        <v>2364</v>
      </c>
      <c r="F28" s="14" t="s">
        <v>1265</v>
      </c>
      <c r="G28" s="12" t="s">
        <v>2392</v>
      </c>
      <c r="H28" s="12" t="s">
        <v>756</v>
      </c>
    </row>
    <row r="29" spans="1:8" ht="58.05" customHeight="1" x14ac:dyDescent="0.3">
      <c r="A29" s="11">
        <v>10</v>
      </c>
      <c r="B29" s="12" t="s">
        <v>755</v>
      </c>
      <c r="C29" s="12" t="s">
        <v>2366</v>
      </c>
      <c r="D29" s="12" t="s">
        <v>2367</v>
      </c>
      <c r="E29" s="12" t="s">
        <v>2364</v>
      </c>
      <c r="F29" s="14" t="s">
        <v>1489</v>
      </c>
      <c r="G29" s="12" t="s">
        <v>2393</v>
      </c>
      <c r="H29" s="12" t="s">
        <v>756</v>
      </c>
    </row>
    <row r="30" spans="1:8" ht="58.05" customHeight="1" x14ac:dyDescent="0.3">
      <c r="A30" s="11">
        <v>10</v>
      </c>
      <c r="B30" s="12" t="s">
        <v>755</v>
      </c>
      <c r="C30" s="12" t="s">
        <v>2369</v>
      </c>
      <c r="D30" s="12" t="s">
        <v>2367</v>
      </c>
      <c r="E30" s="12" t="s">
        <v>2364</v>
      </c>
      <c r="F30" s="14" t="s">
        <v>1490</v>
      </c>
      <c r="G30" s="12" t="s">
        <v>2394</v>
      </c>
      <c r="H30" s="12" t="s">
        <v>756</v>
      </c>
    </row>
    <row r="31" spans="1:8" ht="58.05" customHeight="1" x14ac:dyDescent="0.3">
      <c r="A31" s="11">
        <v>11</v>
      </c>
      <c r="B31" s="12" t="s">
        <v>758</v>
      </c>
      <c r="C31" s="12" t="s">
        <v>2363</v>
      </c>
      <c r="D31" s="12" t="s">
        <v>1608</v>
      </c>
      <c r="E31" s="12" t="s">
        <v>2364</v>
      </c>
      <c r="F31" s="14" t="s">
        <v>1266</v>
      </c>
      <c r="G31" s="12" t="s">
        <v>2395</v>
      </c>
      <c r="H31" s="12" t="s">
        <v>759</v>
      </c>
    </row>
    <row r="32" spans="1:8" ht="58.05" customHeight="1" x14ac:dyDescent="0.3">
      <c r="A32" s="11">
        <v>11</v>
      </c>
      <c r="B32" s="12" t="s">
        <v>758</v>
      </c>
      <c r="C32" s="12" t="s">
        <v>2366</v>
      </c>
      <c r="D32" s="12" t="s">
        <v>2367</v>
      </c>
      <c r="E32" s="12" t="s">
        <v>2364</v>
      </c>
      <c r="F32" s="14" t="s">
        <v>1496</v>
      </c>
      <c r="G32" s="12" t="s">
        <v>2396</v>
      </c>
      <c r="H32" s="12" t="s">
        <v>759</v>
      </c>
    </row>
    <row r="33" spans="1:8" ht="58.05" customHeight="1" x14ac:dyDescent="0.3">
      <c r="A33" s="11">
        <v>12</v>
      </c>
      <c r="B33" s="12" t="s">
        <v>761</v>
      </c>
      <c r="C33" s="12" t="s">
        <v>2363</v>
      </c>
      <c r="D33" s="12" t="s">
        <v>1608</v>
      </c>
      <c r="E33" s="12" t="s">
        <v>2364</v>
      </c>
      <c r="F33" s="14" t="s">
        <v>1267</v>
      </c>
      <c r="G33" s="12" t="s">
        <v>2397</v>
      </c>
      <c r="H33" s="12" t="s">
        <v>762</v>
      </c>
    </row>
    <row r="34" spans="1:8" ht="58.05" customHeight="1" x14ac:dyDescent="0.3">
      <c r="A34" s="11">
        <v>12</v>
      </c>
      <c r="B34" s="12" t="s">
        <v>761</v>
      </c>
      <c r="C34" s="12" t="s">
        <v>2366</v>
      </c>
      <c r="D34" s="12" t="s">
        <v>2367</v>
      </c>
      <c r="E34" s="12" t="s">
        <v>2364</v>
      </c>
      <c r="F34" s="14" t="s">
        <v>1503</v>
      </c>
      <c r="G34" s="12" t="s">
        <v>2398</v>
      </c>
      <c r="H34" s="12" t="s">
        <v>762</v>
      </c>
    </row>
    <row r="35" spans="1:8" ht="58.05" customHeight="1" x14ac:dyDescent="0.3">
      <c r="A35" s="11">
        <v>12</v>
      </c>
      <c r="B35" s="12" t="s">
        <v>761</v>
      </c>
      <c r="C35" s="12" t="s">
        <v>2369</v>
      </c>
      <c r="D35" s="12" t="s">
        <v>2367</v>
      </c>
      <c r="E35" s="12" t="s">
        <v>2364</v>
      </c>
      <c r="F35" s="14" t="s">
        <v>1504</v>
      </c>
      <c r="G35" s="12" t="s">
        <v>2399</v>
      </c>
      <c r="H35" s="12" t="s">
        <v>762</v>
      </c>
    </row>
    <row r="36" spans="1:8" ht="58.05" customHeight="1" x14ac:dyDescent="0.3">
      <c r="A36" s="11">
        <v>13</v>
      </c>
      <c r="B36" s="12" t="s">
        <v>764</v>
      </c>
      <c r="C36" s="12" t="s">
        <v>2363</v>
      </c>
      <c r="D36" s="12" t="s">
        <v>1608</v>
      </c>
      <c r="E36" s="12" t="s">
        <v>2364</v>
      </c>
      <c r="F36" s="14" t="s">
        <v>1268</v>
      </c>
      <c r="G36" s="12" t="s">
        <v>2400</v>
      </c>
      <c r="H36" s="12" t="s">
        <v>765</v>
      </c>
    </row>
    <row r="37" spans="1:8" ht="58.05" customHeight="1" x14ac:dyDescent="0.3">
      <c r="A37" s="11">
        <v>13</v>
      </c>
      <c r="B37" s="12" t="s">
        <v>764</v>
      </c>
      <c r="C37" s="12" t="s">
        <v>2366</v>
      </c>
      <c r="D37" s="12" t="s">
        <v>2367</v>
      </c>
      <c r="E37" s="12" t="s">
        <v>2364</v>
      </c>
      <c r="F37" s="14" t="s">
        <v>1510</v>
      </c>
      <c r="G37" s="12" t="s">
        <v>2401</v>
      </c>
      <c r="H37" s="12" t="s">
        <v>765</v>
      </c>
    </row>
    <row r="38" spans="1:8" ht="58.05" customHeight="1" x14ac:dyDescent="0.3">
      <c r="A38" s="11">
        <v>14</v>
      </c>
      <c r="B38" s="12" t="s">
        <v>767</v>
      </c>
      <c r="C38" s="12" t="s">
        <v>2363</v>
      </c>
      <c r="D38" s="12" t="s">
        <v>1608</v>
      </c>
      <c r="E38" s="12" t="s">
        <v>2364</v>
      </c>
      <c r="F38" s="14" t="s">
        <v>1269</v>
      </c>
      <c r="G38" s="12" t="s">
        <v>2402</v>
      </c>
      <c r="H38" s="12" t="s">
        <v>733</v>
      </c>
    </row>
    <row r="39" spans="1:8" ht="58.05" customHeight="1" x14ac:dyDescent="0.3">
      <c r="A39" s="11">
        <v>14</v>
      </c>
      <c r="B39" s="12" t="s">
        <v>767</v>
      </c>
      <c r="C39" s="12" t="s">
        <v>2366</v>
      </c>
      <c r="D39" s="12" t="s">
        <v>2367</v>
      </c>
      <c r="E39" s="12" t="s">
        <v>2364</v>
      </c>
      <c r="F39" s="14" t="s">
        <v>1516</v>
      </c>
      <c r="G39" s="12" t="s">
        <v>2403</v>
      </c>
      <c r="H39" s="12" t="s">
        <v>733</v>
      </c>
    </row>
    <row r="40" spans="1:8" ht="58.05" customHeight="1" x14ac:dyDescent="0.3">
      <c r="A40" s="11">
        <v>15</v>
      </c>
      <c r="B40" s="12" t="s">
        <v>233</v>
      </c>
      <c r="C40" s="12" t="s">
        <v>2363</v>
      </c>
      <c r="D40" s="12" t="s">
        <v>1608</v>
      </c>
      <c r="E40" s="12" t="s">
        <v>2364</v>
      </c>
      <c r="F40" s="14" t="s">
        <v>1270</v>
      </c>
      <c r="G40" s="12" t="s">
        <v>2404</v>
      </c>
      <c r="H40" s="12" t="s">
        <v>736</v>
      </c>
    </row>
    <row r="41" spans="1:8" ht="58.05" customHeight="1" x14ac:dyDescent="0.3">
      <c r="A41" s="11">
        <v>15</v>
      </c>
      <c r="B41" s="12" t="s">
        <v>233</v>
      </c>
      <c r="C41" s="12" t="s">
        <v>2366</v>
      </c>
      <c r="D41" s="12" t="s">
        <v>2367</v>
      </c>
      <c r="E41" s="12" t="s">
        <v>2364</v>
      </c>
      <c r="F41" s="14" t="s">
        <v>1523</v>
      </c>
      <c r="G41" s="12" t="s">
        <v>2405</v>
      </c>
      <c r="H41" s="12" t="s">
        <v>736</v>
      </c>
    </row>
    <row r="42" spans="1:8" ht="58.05" customHeight="1" x14ac:dyDescent="0.3">
      <c r="A42" s="11">
        <v>15</v>
      </c>
      <c r="B42" s="12" t="s">
        <v>233</v>
      </c>
      <c r="C42" s="12" t="s">
        <v>2369</v>
      </c>
      <c r="D42" s="12" t="s">
        <v>2367</v>
      </c>
      <c r="E42" s="12" t="s">
        <v>2364</v>
      </c>
      <c r="F42" s="14" t="s">
        <v>1524</v>
      </c>
      <c r="G42" s="12" t="s">
        <v>2406</v>
      </c>
      <c r="H42" s="12" t="s">
        <v>736</v>
      </c>
    </row>
    <row r="43" spans="1:8" ht="58.05" customHeight="1" x14ac:dyDescent="0.3">
      <c r="A43" s="11">
        <v>15</v>
      </c>
      <c r="B43" s="12" t="s">
        <v>233</v>
      </c>
      <c r="C43" s="12" t="s">
        <v>2390</v>
      </c>
      <c r="D43" s="12" t="s">
        <v>2367</v>
      </c>
      <c r="E43" s="12" t="s">
        <v>2364</v>
      </c>
      <c r="F43" s="14" t="s">
        <v>237</v>
      </c>
      <c r="G43" s="12" t="s">
        <v>2407</v>
      </c>
      <c r="H43" s="12" t="s">
        <v>736</v>
      </c>
    </row>
    <row r="44" spans="1:8" ht="58.05" customHeight="1" x14ac:dyDescent="0.3">
      <c r="A44" s="11">
        <v>16</v>
      </c>
      <c r="B44" s="12" t="s">
        <v>239</v>
      </c>
      <c r="C44" s="12" t="s">
        <v>2363</v>
      </c>
      <c r="D44" s="12" t="s">
        <v>1608</v>
      </c>
      <c r="E44" s="12" t="s">
        <v>2364</v>
      </c>
      <c r="F44" s="14" t="s">
        <v>1271</v>
      </c>
      <c r="G44" s="12" t="s">
        <v>2408</v>
      </c>
      <c r="H44" s="12" t="s">
        <v>771</v>
      </c>
    </row>
    <row r="45" spans="1:8" ht="58.05" customHeight="1" x14ac:dyDescent="0.3">
      <c r="A45" s="11">
        <v>16</v>
      </c>
      <c r="B45" s="12" t="s">
        <v>239</v>
      </c>
      <c r="C45" s="12" t="s">
        <v>2366</v>
      </c>
      <c r="D45" s="12" t="s">
        <v>2367</v>
      </c>
      <c r="E45" s="12" t="s">
        <v>2364</v>
      </c>
      <c r="F45" s="14" t="s">
        <v>1531</v>
      </c>
      <c r="G45" s="12" t="s">
        <v>2409</v>
      </c>
      <c r="H45" s="12" t="s">
        <v>771</v>
      </c>
    </row>
    <row r="46" spans="1:8" ht="58.05" customHeight="1" x14ac:dyDescent="0.3">
      <c r="A46" s="11">
        <v>16</v>
      </c>
      <c r="B46" s="12" t="s">
        <v>239</v>
      </c>
      <c r="C46" s="12" t="s">
        <v>2369</v>
      </c>
      <c r="D46" s="12" t="s">
        <v>2367</v>
      </c>
      <c r="E46" s="12" t="s">
        <v>2364</v>
      </c>
      <c r="F46" s="14" t="s">
        <v>245</v>
      </c>
      <c r="G46" s="12" t="s">
        <v>2410</v>
      </c>
      <c r="H46" s="12" t="s">
        <v>771</v>
      </c>
    </row>
    <row r="47" spans="1:8" ht="58.05" customHeight="1" x14ac:dyDescent="0.3">
      <c r="A47" s="11">
        <v>16</v>
      </c>
      <c r="B47" s="12" t="s">
        <v>239</v>
      </c>
      <c r="C47" s="12" t="s">
        <v>2390</v>
      </c>
      <c r="D47" s="12" t="s">
        <v>2367</v>
      </c>
      <c r="E47" s="12" t="s">
        <v>2364</v>
      </c>
      <c r="F47" s="14" t="s">
        <v>1490</v>
      </c>
      <c r="G47" s="12" t="s">
        <v>2411</v>
      </c>
      <c r="H47" s="12" t="s">
        <v>771</v>
      </c>
    </row>
    <row r="48" spans="1:8" ht="58.05" customHeight="1" x14ac:dyDescent="0.3">
      <c r="A48" s="11">
        <v>17</v>
      </c>
      <c r="B48" s="12" t="s">
        <v>254</v>
      </c>
      <c r="C48" s="12" t="s">
        <v>2363</v>
      </c>
      <c r="D48" s="12" t="s">
        <v>1608</v>
      </c>
      <c r="E48" s="12" t="s">
        <v>2364</v>
      </c>
      <c r="F48" s="14" t="s">
        <v>1272</v>
      </c>
      <c r="G48" s="12" t="s">
        <v>2412</v>
      </c>
      <c r="H48" s="12" t="s">
        <v>739</v>
      </c>
    </row>
    <row r="49" spans="1:8" ht="58.05" customHeight="1" x14ac:dyDescent="0.3">
      <c r="A49" s="11">
        <v>17</v>
      </c>
      <c r="B49" s="12" t="s">
        <v>254</v>
      </c>
      <c r="C49" s="12" t="s">
        <v>2366</v>
      </c>
      <c r="D49" s="12" t="s">
        <v>2367</v>
      </c>
      <c r="E49" s="12" t="s">
        <v>2364</v>
      </c>
      <c r="F49" s="14" t="s">
        <v>1537</v>
      </c>
      <c r="G49" s="12" t="s">
        <v>2413</v>
      </c>
      <c r="H49" s="12" t="s">
        <v>739</v>
      </c>
    </row>
    <row r="50" spans="1:8" ht="58.05" customHeight="1" x14ac:dyDescent="0.3">
      <c r="A50" s="11">
        <v>18</v>
      </c>
      <c r="B50" s="12" t="s">
        <v>775</v>
      </c>
      <c r="C50" s="12" t="s">
        <v>2363</v>
      </c>
      <c r="D50" s="12" t="s">
        <v>1608</v>
      </c>
      <c r="E50" s="12" t="s">
        <v>2364</v>
      </c>
      <c r="F50" s="14" t="s">
        <v>1273</v>
      </c>
      <c r="G50" s="12" t="s">
        <v>2414</v>
      </c>
      <c r="H50" s="12" t="s">
        <v>776</v>
      </c>
    </row>
    <row r="51" spans="1:8" ht="58.05" customHeight="1" x14ac:dyDescent="0.3">
      <c r="A51" s="11">
        <v>18</v>
      </c>
      <c r="B51" s="12" t="s">
        <v>775</v>
      </c>
      <c r="C51" s="12" t="s">
        <v>2366</v>
      </c>
      <c r="D51" s="12" t="s">
        <v>2367</v>
      </c>
      <c r="E51" s="12" t="s">
        <v>2364</v>
      </c>
      <c r="F51" s="14" t="s">
        <v>1543</v>
      </c>
      <c r="G51" s="12" t="s">
        <v>2415</v>
      </c>
      <c r="H51" s="12" t="s">
        <v>776</v>
      </c>
    </row>
    <row r="52" spans="1:8" ht="58.05" customHeight="1" x14ac:dyDescent="0.3">
      <c r="A52" s="11">
        <v>19</v>
      </c>
      <c r="B52" s="12" t="s">
        <v>778</v>
      </c>
      <c r="C52" s="12" t="s">
        <v>2363</v>
      </c>
      <c r="D52" s="12" t="s">
        <v>1608</v>
      </c>
      <c r="E52" s="12" t="s">
        <v>2364</v>
      </c>
      <c r="F52" s="14" t="s">
        <v>1274</v>
      </c>
      <c r="G52" s="12" t="s">
        <v>2416</v>
      </c>
      <c r="H52" s="12" t="s">
        <v>779</v>
      </c>
    </row>
    <row r="53" spans="1:8" ht="58.05" customHeight="1" x14ac:dyDescent="0.3">
      <c r="A53" s="11">
        <v>19</v>
      </c>
      <c r="B53" s="12" t="s">
        <v>778</v>
      </c>
      <c r="C53" s="12" t="s">
        <v>2366</v>
      </c>
      <c r="D53" s="12" t="s">
        <v>2367</v>
      </c>
      <c r="E53" s="12" t="s">
        <v>2364</v>
      </c>
      <c r="F53" s="14" t="s">
        <v>1549</v>
      </c>
      <c r="G53" s="12" t="s">
        <v>2417</v>
      </c>
      <c r="H53" s="12" t="s">
        <v>779</v>
      </c>
    </row>
    <row r="54" spans="1:8" ht="58.05" customHeight="1" x14ac:dyDescent="0.3">
      <c r="A54" s="11">
        <v>20</v>
      </c>
      <c r="B54" s="12" t="s">
        <v>781</v>
      </c>
      <c r="C54" s="12" t="s">
        <v>2363</v>
      </c>
      <c r="D54" s="12" t="s">
        <v>1608</v>
      </c>
      <c r="E54" s="12" t="s">
        <v>2364</v>
      </c>
      <c r="F54" s="14" t="s">
        <v>1275</v>
      </c>
      <c r="G54" s="12" t="s">
        <v>2418</v>
      </c>
      <c r="H54" s="12" t="s">
        <v>782</v>
      </c>
    </row>
    <row r="55" spans="1:8" ht="58.05" customHeight="1" x14ac:dyDescent="0.3">
      <c r="A55" s="11">
        <v>20</v>
      </c>
      <c r="B55" s="12" t="s">
        <v>781</v>
      </c>
      <c r="C55" s="12" t="s">
        <v>2366</v>
      </c>
      <c r="D55" s="12" t="s">
        <v>2367</v>
      </c>
      <c r="E55" s="12" t="s">
        <v>2364</v>
      </c>
      <c r="F55" s="14" t="s">
        <v>1555</v>
      </c>
      <c r="G55" s="12" t="s">
        <v>2419</v>
      </c>
      <c r="H55" s="12" t="s">
        <v>782</v>
      </c>
    </row>
    <row r="56" spans="1:8" ht="58.05" customHeight="1" x14ac:dyDescent="0.3">
      <c r="A56" s="11">
        <v>21</v>
      </c>
      <c r="B56" s="12" t="s">
        <v>262</v>
      </c>
      <c r="C56" s="12" t="s">
        <v>2363</v>
      </c>
      <c r="D56" s="12" t="s">
        <v>1608</v>
      </c>
      <c r="E56" s="12" t="s">
        <v>2364</v>
      </c>
      <c r="F56" s="14" t="s">
        <v>1276</v>
      </c>
      <c r="G56" s="12" t="s">
        <v>2420</v>
      </c>
      <c r="H56" s="12" t="s">
        <v>736</v>
      </c>
    </row>
    <row r="57" spans="1:8" ht="58.05" customHeight="1" x14ac:dyDescent="0.3">
      <c r="A57" s="11">
        <v>21</v>
      </c>
      <c r="B57" s="12" t="s">
        <v>262</v>
      </c>
      <c r="C57" s="12" t="s">
        <v>2366</v>
      </c>
      <c r="D57" s="12" t="s">
        <v>2367</v>
      </c>
      <c r="E57" s="12" t="s">
        <v>2364</v>
      </c>
      <c r="F57" s="14" t="s">
        <v>1561</v>
      </c>
      <c r="G57" s="12" t="s">
        <v>2421</v>
      </c>
      <c r="H57" s="12" t="s">
        <v>736</v>
      </c>
    </row>
    <row r="58" spans="1:8" ht="58.05" customHeight="1" x14ac:dyDescent="0.3">
      <c r="A58" s="11">
        <v>21</v>
      </c>
      <c r="B58" s="12" t="s">
        <v>262</v>
      </c>
      <c r="C58" s="12" t="s">
        <v>2369</v>
      </c>
      <c r="D58" s="12" t="s">
        <v>2367</v>
      </c>
      <c r="E58" s="12" t="s">
        <v>2364</v>
      </c>
      <c r="F58" s="14" t="s">
        <v>265</v>
      </c>
      <c r="G58" s="12" t="s">
        <v>2422</v>
      </c>
      <c r="H58" s="12" t="s">
        <v>736</v>
      </c>
    </row>
    <row r="59" spans="1:8" ht="58.05" customHeight="1" x14ac:dyDescent="0.3">
      <c r="A59" s="11">
        <v>22</v>
      </c>
      <c r="B59" s="12" t="s">
        <v>785</v>
      </c>
      <c r="C59" s="12" t="s">
        <v>2363</v>
      </c>
      <c r="D59" s="12" t="s">
        <v>1608</v>
      </c>
      <c r="E59" s="12" t="s">
        <v>2364</v>
      </c>
      <c r="F59" s="14" t="s">
        <v>1277</v>
      </c>
      <c r="G59" s="12" t="s">
        <v>2423</v>
      </c>
      <c r="H59" s="12" t="s">
        <v>786</v>
      </c>
    </row>
    <row r="60" spans="1:8" ht="58.05" customHeight="1" x14ac:dyDescent="0.3">
      <c r="A60" s="11">
        <v>22</v>
      </c>
      <c r="B60" s="12" t="s">
        <v>785</v>
      </c>
      <c r="C60" s="12" t="s">
        <v>2366</v>
      </c>
      <c r="D60" s="12" t="s">
        <v>2367</v>
      </c>
      <c r="E60" s="12" t="s">
        <v>2364</v>
      </c>
      <c r="F60" s="14" t="s">
        <v>1567</v>
      </c>
      <c r="G60" s="12" t="s">
        <v>2424</v>
      </c>
      <c r="H60" s="12" t="s">
        <v>786</v>
      </c>
    </row>
    <row r="61" spans="1:8" ht="58.05" customHeight="1" x14ac:dyDescent="0.3">
      <c r="A61" s="11">
        <v>22</v>
      </c>
      <c r="B61" s="12" t="s">
        <v>785</v>
      </c>
      <c r="C61" s="12" t="s">
        <v>2369</v>
      </c>
      <c r="D61" s="12" t="s">
        <v>2367</v>
      </c>
      <c r="E61" s="12" t="s">
        <v>2364</v>
      </c>
      <c r="F61" s="14" t="s">
        <v>1568</v>
      </c>
      <c r="G61" s="12" t="s">
        <v>2425</v>
      </c>
      <c r="H61" s="12" t="s">
        <v>786</v>
      </c>
    </row>
    <row r="62" spans="1:8" ht="58.05" customHeight="1" x14ac:dyDescent="0.3">
      <c r="A62" s="11">
        <v>23</v>
      </c>
      <c r="B62" s="12" t="s">
        <v>788</v>
      </c>
      <c r="C62" s="12" t="s">
        <v>2363</v>
      </c>
      <c r="D62" s="12" t="s">
        <v>1608</v>
      </c>
      <c r="E62" s="12" t="s">
        <v>2364</v>
      </c>
      <c r="F62" s="14" t="s">
        <v>1278</v>
      </c>
      <c r="G62" s="12" t="s">
        <v>2426</v>
      </c>
      <c r="H62" s="12" t="s">
        <v>789</v>
      </c>
    </row>
    <row r="63" spans="1:8" ht="58.05" customHeight="1" x14ac:dyDescent="0.3">
      <c r="A63" s="11">
        <v>23</v>
      </c>
      <c r="B63" s="12" t="s">
        <v>788</v>
      </c>
      <c r="C63" s="12" t="s">
        <v>2366</v>
      </c>
      <c r="D63" s="12" t="s">
        <v>2367</v>
      </c>
      <c r="E63" s="12" t="s">
        <v>2364</v>
      </c>
      <c r="F63" s="14" t="s">
        <v>1575</v>
      </c>
      <c r="G63" s="12" t="s">
        <v>2427</v>
      </c>
      <c r="H63" s="12" t="s">
        <v>789</v>
      </c>
    </row>
    <row r="64" spans="1:8" ht="58.05" customHeight="1" x14ac:dyDescent="0.3">
      <c r="A64" s="11">
        <v>24</v>
      </c>
      <c r="B64" s="12" t="s">
        <v>791</v>
      </c>
      <c r="C64" s="12" t="s">
        <v>2363</v>
      </c>
      <c r="D64" s="12" t="s">
        <v>1608</v>
      </c>
      <c r="E64" s="12" t="s">
        <v>2364</v>
      </c>
      <c r="F64" s="14" t="s">
        <v>1279</v>
      </c>
      <c r="G64" s="12" t="s">
        <v>2428</v>
      </c>
      <c r="H64" s="12" t="s">
        <v>792</v>
      </c>
    </row>
    <row r="65" spans="1:8" ht="58.05" customHeight="1" x14ac:dyDescent="0.3">
      <c r="A65" s="11">
        <v>24</v>
      </c>
      <c r="B65" s="12" t="s">
        <v>791</v>
      </c>
      <c r="C65" s="12" t="s">
        <v>2366</v>
      </c>
      <c r="D65" s="12" t="s">
        <v>2367</v>
      </c>
      <c r="E65" s="12" t="s">
        <v>2364</v>
      </c>
      <c r="F65" s="14" t="s">
        <v>1581</v>
      </c>
      <c r="G65" s="12" t="s">
        <v>2429</v>
      </c>
      <c r="H65" s="12" t="s">
        <v>792</v>
      </c>
    </row>
    <row r="66" spans="1:8" ht="58.05" customHeight="1" x14ac:dyDescent="0.3">
      <c r="A66" s="11">
        <v>25</v>
      </c>
      <c r="B66" s="12" t="s">
        <v>794</v>
      </c>
      <c r="C66" s="12" t="s">
        <v>2363</v>
      </c>
      <c r="D66" s="12" t="s">
        <v>1608</v>
      </c>
      <c r="E66" s="12" t="s">
        <v>2364</v>
      </c>
      <c r="F66" s="14" t="s">
        <v>1280</v>
      </c>
      <c r="G66" s="12" t="s">
        <v>2430</v>
      </c>
      <c r="H66" s="12" t="s">
        <v>795</v>
      </c>
    </row>
    <row r="67" spans="1:8" ht="58.05" customHeight="1" x14ac:dyDescent="0.3">
      <c r="A67" s="11">
        <v>25</v>
      </c>
      <c r="B67" s="12" t="s">
        <v>794</v>
      </c>
      <c r="C67" s="12" t="s">
        <v>2366</v>
      </c>
      <c r="D67" s="12" t="s">
        <v>2367</v>
      </c>
      <c r="E67" s="12" t="s">
        <v>2364</v>
      </c>
      <c r="F67" s="14" t="s">
        <v>1587</v>
      </c>
      <c r="G67" s="12" t="s">
        <v>2431</v>
      </c>
      <c r="H67" s="12" t="s">
        <v>795</v>
      </c>
    </row>
    <row r="68" spans="1:8" ht="46.05" customHeight="1" x14ac:dyDescent="0.3">
      <c r="A68" s="22">
        <v>26</v>
      </c>
      <c r="B68" s="22" t="s">
        <v>797</v>
      </c>
      <c r="C68" s="22" t="s">
        <v>2432</v>
      </c>
      <c r="D68" s="22" t="s">
        <v>2433</v>
      </c>
      <c r="E68" s="22" t="s">
        <v>2434</v>
      </c>
      <c r="F68" s="24" t="s">
        <v>1282</v>
      </c>
      <c r="G68" s="22" t="s">
        <v>2435</v>
      </c>
      <c r="H68" s="22" t="s">
        <v>798</v>
      </c>
    </row>
    <row r="69" spans="1:8" ht="46.05" customHeight="1" x14ac:dyDescent="0.3">
      <c r="A69" s="22">
        <v>26</v>
      </c>
      <c r="B69" s="22" t="s">
        <v>797</v>
      </c>
      <c r="C69" s="22" t="s">
        <v>2436</v>
      </c>
      <c r="D69" s="22" t="s">
        <v>2433</v>
      </c>
      <c r="E69" s="22" t="s">
        <v>2434</v>
      </c>
      <c r="F69" s="24" t="s">
        <v>2437</v>
      </c>
      <c r="G69" s="22" t="s">
        <v>2438</v>
      </c>
      <c r="H69" s="22" t="s">
        <v>798</v>
      </c>
    </row>
    <row r="70" spans="1:8" ht="46.05" customHeight="1" x14ac:dyDescent="0.3">
      <c r="A70" s="22">
        <v>27</v>
      </c>
      <c r="B70" s="22" t="s">
        <v>799</v>
      </c>
      <c r="C70" s="22" t="s">
        <v>2432</v>
      </c>
      <c r="D70" s="22" t="s">
        <v>2433</v>
      </c>
      <c r="E70" s="22" t="s">
        <v>2434</v>
      </c>
      <c r="F70" s="24" t="s">
        <v>1283</v>
      </c>
      <c r="G70" s="22" t="s">
        <v>2439</v>
      </c>
      <c r="H70" s="22" t="s">
        <v>800</v>
      </c>
    </row>
    <row r="71" spans="1:8" ht="46.05" customHeight="1" x14ac:dyDescent="0.3">
      <c r="A71" s="22">
        <v>28</v>
      </c>
      <c r="B71" s="22" t="s">
        <v>801</v>
      </c>
      <c r="C71" s="22" t="s">
        <v>2432</v>
      </c>
      <c r="D71" s="22" t="s">
        <v>2433</v>
      </c>
      <c r="E71" s="22" t="s">
        <v>2434</v>
      </c>
      <c r="F71" s="24" t="s">
        <v>1284</v>
      </c>
      <c r="G71" s="22" t="s">
        <v>2440</v>
      </c>
      <c r="H71" s="22" t="s">
        <v>802</v>
      </c>
    </row>
    <row r="72" spans="1:8" ht="46.05" customHeight="1" x14ac:dyDescent="0.3">
      <c r="A72" s="22">
        <v>28</v>
      </c>
      <c r="B72" s="22" t="s">
        <v>801</v>
      </c>
      <c r="C72" s="22" t="s">
        <v>2441</v>
      </c>
      <c r="D72" s="22" t="s">
        <v>2433</v>
      </c>
      <c r="E72" s="22" t="s">
        <v>2434</v>
      </c>
      <c r="F72" s="24" t="s">
        <v>1284</v>
      </c>
      <c r="G72" s="22" t="s">
        <v>2442</v>
      </c>
      <c r="H72" s="22" t="s">
        <v>802</v>
      </c>
    </row>
    <row r="73" spans="1:8" ht="46.05" customHeight="1" x14ac:dyDescent="0.3">
      <c r="A73" s="22">
        <v>29</v>
      </c>
      <c r="B73" s="22" t="s">
        <v>803</v>
      </c>
      <c r="C73" s="22" t="s">
        <v>2432</v>
      </c>
      <c r="D73" s="22" t="s">
        <v>2433</v>
      </c>
      <c r="E73" s="22" t="s">
        <v>2434</v>
      </c>
      <c r="F73" s="24" t="s">
        <v>1285</v>
      </c>
      <c r="G73" s="22" t="s">
        <v>2443</v>
      </c>
      <c r="H73" s="22" t="s">
        <v>804</v>
      </c>
    </row>
    <row r="74" spans="1:8" ht="46.05" customHeight="1" x14ac:dyDescent="0.3">
      <c r="A74" s="22">
        <v>29</v>
      </c>
      <c r="B74" s="22" t="s">
        <v>803</v>
      </c>
      <c r="C74" s="22" t="s">
        <v>2436</v>
      </c>
      <c r="D74" s="22" t="s">
        <v>2433</v>
      </c>
      <c r="E74" s="22" t="s">
        <v>2434</v>
      </c>
      <c r="F74" s="24" t="s">
        <v>2444</v>
      </c>
      <c r="G74" s="22" t="s">
        <v>2445</v>
      </c>
      <c r="H74" s="22" t="s">
        <v>804</v>
      </c>
    </row>
    <row r="75" spans="1:8" ht="46.05" customHeight="1" x14ac:dyDescent="0.3">
      <c r="A75" s="22">
        <v>30</v>
      </c>
      <c r="B75" s="22" t="s">
        <v>267</v>
      </c>
      <c r="C75" s="22" t="s">
        <v>2432</v>
      </c>
      <c r="D75" s="22" t="s">
        <v>2433</v>
      </c>
      <c r="E75" s="22" t="s">
        <v>2434</v>
      </c>
      <c r="F75" s="24" t="s">
        <v>277</v>
      </c>
      <c r="G75" s="22" t="s">
        <v>2446</v>
      </c>
      <c r="H75" s="22" t="s">
        <v>805</v>
      </c>
    </row>
    <row r="76" spans="1:8" ht="46.05" customHeight="1" x14ac:dyDescent="0.3">
      <c r="A76" s="22">
        <v>30</v>
      </c>
      <c r="B76" s="22" t="s">
        <v>267</v>
      </c>
      <c r="C76" s="22" t="s">
        <v>2436</v>
      </c>
      <c r="D76" s="22" t="s">
        <v>2433</v>
      </c>
      <c r="E76" s="22" t="s">
        <v>2434</v>
      </c>
      <c r="F76" s="24" t="s">
        <v>272</v>
      </c>
      <c r="G76" s="22" t="s">
        <v>2447</v>
      </c>
      <c r="H76" s="22" t="s">
        <v>805</v>
      </c>
    </row>
    <row r="77" spans="1:8" ht="46.05" customHeight="1" x14ac:dyDescent="0.3">
      <c r="A77" s="22">
        <v>30</v>
      </c>
      <c r="B77" s="22" t="s">
        <v>267</v>
      </c>
      <c r="C77" s="22" t="s">
        <v>2441</v>
      </c>
      <c r="D77" s="22" t="s">
        <v>2433</v>
      </c>
      <c r="E77" s="22" t="s">
        <v>2434</v>
      </c>
      <c r="F77" s="24" t="s">
        <v>272</v>
      </c>
      <c r="G77" s="22" t="s">
        <v>2448</v>
      </c>
      <c r="H77" s="22" t="s">
        <v>805</v>
      </c>
    </row>
    <row r="78" spans="1:8" ht="46.05" customHeight="1" x14ac:dyDescent="0.3">
      <c r="A78" s="22">
        <v>31</v>
      </c>
      <c r="B78" s="22" t="s">
        <v>807</v>
      </c>
      <c r="C78" s="22" t="s">
        <v>2432</v>
      </c>
      <c r="D78" s="22" t="s">
        <v>2433</v>
      </c>
      <c r="E78" s="22" t="s">
        <v>2434</v>
      </c>
      <c r="F78" s="24" t="s">
        <v>1286</v>
      </c>
      <c r="G78" s="22" t="s">
        <v>2449</v>
      </c>
      <c r="H78" s="22" t="s">
        <v>808</v>
      </c>
    </row>
    <row r="79" spans="1:8" ht="46.05" customHeight="1" x14ac:dyDescent="0.3">
      <c r="A79" s="22">
        <v>31</v>
      </c>
      <c r="B79" s="22" t="s">
        <v>807</v>
      </c>
      <c r="C79" s="22" t="s">
        <v>2436</v>
      </c>
      <c r="D79" s="22" t="s">
        <v>2433</v>
      </c>
      <c r="E79" s="22" t="s">
        <v>2434</v>
      </c>
      <c r="F79" s="24" t="s">
        <v>2450</v>
      </c>
      <c r="G79" s="22" t="s">
        <v>2451</v>
      </c>
      <c r="H79" s="22" t="s">
        <v>808</v>
      </c>
    </row>
    <row r="80" spans="1:8" ht="46.05" customHeight="1" x14ac:dyDescent="0.3">
      <c r="A80" s="22">
        <v>32</v>
      </c>
      <c r="B80" s="22" t="s">
        <v>809</v>
      </c>
      <c r="C80" s="22" t="s">
        <v>2432</v>
      </c>
      <c r="D80" s="22" t="s">
        <v>2433</v>
      </c>
      <c r="E80" s="22" t="s">
        <v>2434</v>
      </c>
      <c r="F80" s="24" t="s">
        <v>1287</v>
      </c>
      <c r="G80" s="22" t="s">
        <v>2452</v>
      </c>
      <c r="H80" s="22" t="s">
        <v>810</v>
      </c>
    </row>
    <row r="81" spans="1:8" ht="46.05" customHeight="1" x14ac:dyDescent="0.3">
      <c r="A81" s="22">
        <v>32</v>
      </c>
      <c r="B81" s="22" t="s">
        <v>809</v>
      </c>
      <c r="C81" s="22" t="s">
        <v>2436</v>
      </c>
      <c r="D81" s="22" t="s">
        <v>2433</v>
      </c>
      <c r="E81" s="22" t="s">
        <v>2434</v>
      </c>
      <c r="F81" s="24" t="s">
        <v>2453</v>
      </c>
      <c r="G81" s="22" t="s">
        <v>2454</v>
      </c>
      <c r="H81" s="22" t="s">
        <v>810</v>
      </c>
    </row>
    <row r="82" spans="1:8" ht="46.05" customHeight="1" x14ac:dyDescent="0.3">
      <c r="A82" s="22">
        <v>33</v>
      </c>
      <c r="B82" s="22" t="s">
        <v>279</v>
      </c>
      <c r="C82" s="22" t="s">
        <v>2432</v>
      </c>
      <c r="D82" s="22" t="s">
        <v>2433</v>
      </c>
      <c r="E82" s="22" t="s">
        <v>2434</v>
      </c>
      <c r="F82" s="24" t="s">
        <v>284</v>
      </c>
      <c r="G82" s="22" t="s">
        <v>2455</v>
      </c>
      <c r="H82" s="22" t="s">
        <v>811</v>
      </c>
    </row>
    <row r="83" spans="1:8" ht="46.05" customHeight="1" x14ac:dyDescent="0.3">
      <c r="A83" s="22">
        <v>33</v>
      </c>
      <c r="B83" s="22" t="s">
        <v>279</v>
      </c>
      <c r="C83" s="22" t="s">
        <v>2436</v>
      </c>
      <c r="D83" s="22" t="s">
        <v>2433</v>
      </c>
      <c r="E83" s="22" t="s">
        <v>2434</v>
      </c>
      <c r="F83" s="24" t="s">
        <v>2456</v>
      </c>
      <c r="G83" s="22" t="s">
        <v>2457</v>
      </c>
      <c r="H83" s="22" t="s">
        <v>811</v>
      </c>
    </row>
    <row r="84" spans="1:8" ht="46.05" customHeight="1" x14ac:dyDescent="0.3">
      <c r="A84" s="22">
        <v>34</v>
      </c>
      <c r="B84" s="22" t="s">
        <v>286</v>
      </c>
      <c r="C84" s="22" t="s">
        <v>2432</v>
      </c>
      <c r="D84" s="22" t="s">
        <v>2433</v>
      </c>
      <c r="E84" s="22" t="s">
        <v>2434</v>
      </c>
      <c r="F84" s="24" t="s">
        <v>1288</v>
      </c>
      <c r="G84" s="22" t="s">
        <v>2458</v>
      </c>
      <c r="H84" s="22" t="s">
        <v>813</v>
      </c>
    </row>
    <row r="85" spans="1:8" ht="46.05" customHeight="1" x14ac:dyDescent="0.3">
      <c r="A85" s="22">
        <v>34</v>
      </c>
      <c r="B85" s="22" t="s">
        <v>286</v>
      </c>
      <c r="C85" s="22" t="s">
        <v>2436</v>
      </c>
      <c r="D85" s="22" t="s">
        <v>2433</v>
      </c>
      <c r="E85" s="22" t="s">
        <v>2434</v>
      </c>
      <c r="F85" s="24" t="s">
        <v>293</v>
      </c>
      <c r="G85" s="22" t="s">
        <v>2459</v>
      </c>
      <c r="H85" s="22" t="s">
        <v>813</v>
      </c>
    </row>
    <row r="86" spans="1:8" ht="46.05" customHeight="1" x14ac:dyDescent="0.3">
      <c r="A86" s="22">
        <v>34</v>
      </c>
      <c r="B86" s="22" t="s">
        <v>286</v>
      </c>
      <c r="C86" s="22" t="s">
        <v>2441</v>
      </c>
      <c r="D86" s="22" t="s">
        <v>2433</v>
      </c>
      <c r="E86" s="22" t="s">
        <v>2434</v>
      </c>
      <c r="F86" s="24" t="s">
        <v>2460</v>
      </c>
      <c r="G86" s="22" t="s">
        <v>2461</v>
      </c>
      <c r="H86" s="22" t="s">
        <v>813</v>
      </c>
    </row>
    <row r="87" spans="1:8" ht="46.05" customHeight="1" x14ac:dyDescent="0.3">
      <c r="A87" s="22">
        <v>35</v>
      </c>
      <c r="B87" s="22" t="s">
        <v>814</v>
      </c>
      <c r="C87" s="22" t="s">
        <v>2432</v>
      </c>
      <c r="D87" s="22" t="s">
        <v>2433</v>
      </c>
      <c r="E87" s="22" t="s">
        <v>2434</v>
      </c>
      <c r="F87" s="24" t="s">
        <v>1289</v>
      </c>
      <c r="G87" s="22" t="s">
        <v>2462</v>
      </c>
      <c r="H87" s="22" t="s">
        <v>815</v>
      </c>
    </row>
    <row r="88" spans="1:8" ht="46.05" customHeight="1" x14ac:dyDescent="0.3">
      <c r="A88" s="22">
        <v>35</v>
      </c>
      <c r="B88" s="22" t="s">
        <v>814</v>
      </c>
      <c r="C88" s="22" t="s">
        <v>2436</v>
      </c>
      <c r="D88" s="22" t="s">
        <v>2433</v>
      </c>
      <c r="E88" s="22" t="s">
        <v>2434</v>
      </c>
      <c r="F88" s="24" t="s">
        <v>2463</v>
      </c>
      <c r="G88" s="22" t="s">
        <v>2464</v>
      </c>
      <c r="H88" s="22" t="s">
        <v>815</v>
      </c>
    </row>
    <row r="89" spans="1:8" ht="46.05" customHeight="1" x14ac:dyDescent="0.3">
      <c r="A89" s="22">
        <v>36</v>
      </c>
      <c r="B89" s="22" t="s">
        <v>816</v>
      </c>
      <c r="C89" s="22" t="s">
        <v>2432</v>
      </c>
      <c r="D89" s="22" t="s">
        <v>2433</v>
      </c>
      <c r="E89" s="22" t="s">
        <v>2434</v>
      </c>
      <c r="F89" s="24" t="s">
        <v>1290</v>
      </c>
      <c r="G89" s="22" t="s">
        <v>2465</v>
      </c>
      <c r="H89" s="22" t="s">
        <v>817</v>
      </c>
    </row>
    <row r="90" spans="1:8" ht="46.05" customHeight="1" x14ac:dyDescent="0.3">
      <c r="A90" s="22">
        <v>36</v>
      </c>
      <c r="B90" s="22" t="s">
        <v>816</v>
      </c>
      <c r="C90" s="22" t="s">
        <v>2436</v>
      </c>
      <c r="D90" s="22" t="s">
        <v>2433</v>
      </c>
      <c r="E90" s="22" t="s">
        <v>2434</v>
      </c>
      <c r="F90" s="24" t="s">
        <v>2466</v>
      </c>
      <c r="G90" s="22" t="s">
        <v>2467</v>
      </c>
      <c r="H90" s="22" t="s">
        <v>817</v>
      </c>
    </row>
    <row r="91" spans="1:8" ht="46.05" customHeight="1" x14ac:dyDescent="0.3">
      <c r="A91" s="22">
        <v>37</v>
      </c>
      <c r="B91" s="22" t="s">
        <v>296</v>
      </c>
      <c r="C91" s="22" t="s">
        <v>2432</v>
      </c>
      <c r="D91" s="22" t="s">
        <v>2433</v>
      </c>
      <c r="E91" s="22" t="s">
        <v>2434</v>
      </c>
      <c r="F91" s="24" t="s">
        <v>1291</v>
      </c>
      <c r="G91" s="22" t="s">
        <v>2468</v>
      </c>
      <c r="H91" s="22" t="s">
        <v>818</v>
      </c>
    </row>
    <row r="92" spans="1:8" ht="46.05" customHeight="1" x14ac:dyDescent="0.3">
      <c r="A92" s="22">
        <v>37</v>
      </c>
      <c r="B92" s="22" t="s">
        <v>296</v>
      </c>
      <c r="C92" s="22" t="s">
        <v>2436</v>
      </c>
      <c r="D92" s="22" t="s">
        <v>2433</v>
      </c>
      <c r="E92" s="22" t="s">
        <v>2434</v>
      </c>
      <c r="F92" s="24" t="s">
        <v>1291</v>
      </c>
      <c r="G92" s="22" t="s">
        <v>2469</v>
      </c>
      <c r="H92" s="22" t="s">
        <v>818</v>
      </c>
    </row>
    <row r="93" spans="1:8" ht="46.05" customHeight="1" x14ac:dyDescent="0.3">
      <c r="A93" s="22">
        <v>38</v>
      </c>
      <c r="B93" s="22" t="s">
        <v>304</v>
      </c>
      <c r="C93" s="22" t="s">
        <v>2432</v>
      </c>
      <c r="D93" s="22" t="s">
        <v>2433</v>
      </c>
      <c r="E93" s="22" t="s">
        <v>2434</v>
      </c>
      <c r="F93" s="24" t="s">
        <v>1292</v>
      </c>
      <c r="G93" s="22" t="s">
        <v>2470</v>
      </c>
      <c r="H93" s="22" t="s">
        <v>819</v>
      </c>
    </row>
    <row r="94" spans="1:8" ht="46.05" customHeight="1" x14ac:dyDescent="0.3">
      <c r="A94" s="22">
        <v>38</v>
      </c>
      <c r="B94" s="22" t="s">
        <v>304</v>
      </c>
      <c r="C94" s="22" t="s">
        <v>2436</v>
      </c>
      <c r="D94" s="22" t="s">
        <v>2433</v>
      </c>
      <c r="E94" s="22" t="s">
        <v>2434</v>
      </c>
      <c r="F94" s="24" t="s">
        <v>308</v>
      </c>
      <c r="G94" s="22" t="s">
        <v>2471</v>
      </c>
      <c r="H94" s="22" t="s">
        <v>819</v>
      </c>
    </row>
    <row r="95" spans="1:8" ht="46.05" customHeight="1" x14ac:dyDescent="0.3">
      <c r="A95" s="22">
        <v>38</v>
      </c>
      <c r="B95" s="22" t="s">
        <v>304</v>
      </c>
      <c r="C95" s="22" t="s">
        <v>2441</v>
      </c>
      <c r="D95" s="22" t="s">
        <v>2433</v>
      </c>
      <c r="E95" s="22" t="s">
        <v>2434</v>
      </c>
      <c r="F95" s="24" t="s">
        <v>308</v>
      </c>
      <c r="G95" s="22" t="s">
        <v>2472</v>
      </c>
      <c r="H95" s="22" t="s">
        <v>819</v>
      </c>
    </row>
    <row r="96" spans="1:8" ht="46.05" customHeight="1" x14ac:dyDescent="0.3">
      <c r="A96" s="22">
        <v>39</v>
      </c>
      <c r="B96" s="22" t="s">
        <v>820</v>
      </c>
      <c r="C96" s="22" t="s">
        <v>2432</v>
      </c>
      <c r="D96" s="22" t="s">
        <v>2433</v>
      </c>
      <c r="E96" s="22" t="s">
        <v>2434</v>
      </c>
      <c r="F96" s="24" t="s">
        <v>1293</v>
      </c>
      <c r="G96" s="22" t="s">
        <v>2473</v>
      </c>
      <c r="H96" s="22" t="s">
        <v>821</v>
      </c>
    </row>
    <row r="97" spans="1:8" ht="46.05" customHeight="1" x14ac:dyDescent="0.3">
      <c r="A97" s="22">
        <v>39</v>
      </c>
      <c r="B97" s="22" t="s">
        <v>820</v>
      </c>
      <c r="C97" s="22" t="s">
        <v>2436</v>
      </c>
      <c r="D97" s="22" t="s">
        <v>2433</v>
      </c>
      <c r="E97" s="22" t="s">
        <v>2434</v>
      </c>
      <c r="F97" s="24" t="s">
        <v>1739</v>
      </c>
      <c r="G97" s="22" t="s">
        <v>2474</v>
      </c>
      <c r="H97" s="22" t="s">
        <v>821</v>
      </c>
    </row>
    <row r="98" spans="1:8" ht="46.05" customHeight="1" x14ac:dyDescent="0.3">
      <c r="A98" s="22">
        <v>40</v>
      </c>
      <c r="B98" s="22" t="s">
        <v>310</v>
      </c>
      <c r="C98" s="22" t="s">
        <v>2432</v>
      </c>
      <c r="D98" s="22" t="s">
        <v>2433</v>
      </c>
      <c r="E98" s="22" t="s">
        <v>2434</v>
      </c>
      <c r="F98" s="24" t="s">
        <v>313</v>
      </c>
      <c r="G98" s="22" t="s">
        <v>2475</v>
      </c>
      <c r="H98" s="22" t="s">
        <v>822</v>
      </c>
    </row>
    <row r="99" spans="1:8" ht="46.05" customHeight="1" x14ac:dyDescent="0.3">
      <c r="A99" s="22">
        <v>40</v>
      </c>
      <c r="B99" s="22" t="s">
        <v>310</v>
      </c>
      <c r="C99" s="22" t="s">
        <v>2436</v>
      </c>
      <c r="D99" s="22" t="s">
        <v>2433</v>
      </c>
      <c r="E99" s="22" t="s">
        <v>2434</v>
      </c>
      <c r="F99" s="24" t="s">
        <v>2476</v>
      </c>
      <c r="G99" s="22" t="s">
        <v>2477</v>
      </c>
      <c r="H99" s="22" t="s">
        <v>822</v>
      </c>
    </row>
    <row r="100" spans="1:8" ht="46.05" customHeight="1" x14ac:dyDescent="0.3">
      <c r="A100" s="22">
        <v>41</v>
      </c>
      <c r="B100" s="22" t="s">
        <v>823</v>
      </c>
      <c r="C100" s="22" t="s">
        <v>2432</v>
      </c>
      <c r="D100" s="22" t="s">
        <v>2433</v>
      </c>
      <c r="E100" s="22" t="s">
        <v>2434</v>
      </c>
      <c r="F100" s="24" t="s">
        <v>1294</v>
      </c>
      <c r="G100" s="22" t="s">
        <v>2478</v>
      </c>
      <c r="H100" s="22" t="s">
        <v>824</v>
      </c>
    </row>
    <row r="101" spans="1:8" ht="46.05" customHeight="1" x14ac:dyDescent="0.3">
      <c r="A101" s="22">
        <v>41</v>
      </c>
      <c r="B101" s="22" t="s">
        <v>823</v>
      </c>
      <c r="C101" s="22" t="s">
        <v>2436</v>
      </c>
      <c r="D101" s="22" t="s">
        <v>2433</v>
      </c>
      <c r="E101" s="22" t="s">
        <v>2434</v>
      </c>
      <c r="F101" s="24" t="s">
        <v>2479</v>
      </c>
      <c r="G101" s="22" t="s">
        <v>2480</v>
      </c>
      <c r="H101" s="22" t="s">
        <v>824</v>
      </c>
    </row>
    <row r="102" spans="1:8" ht="46.05" customHeight="1" x14ac:dyDescent="0.3">
      <c r="A102" s="22">
        <v>42</v>
      </c>
      <c r="B102" s="22" t="s">
        <v>825</v>
      </c>
      <c r="C102" s="22" t="s">
        <v>2432</v>
      </c>
      <c r="D102" s="22" t="s">
        <v>2433</v>
      </c>
      <c r="E102" s="22" t="s">
        <v>2434</v>
      </c>
      <c r="F102" s="24" t="s">
        <v>1295</v>
      </c>
      <c r="G102" s="22" t="s">
        <v>2481</v>
      </c>
      <c r="H102" s="22" t="s">
        <v>826</v>
      </c>
    </row>
    <row r="103" spans="1:8" ht="46.05" customHeight="1" x14ac:dyDescent="0.3">
      <c r="A103" s="22">
        <v>42</v>
      </c>
      <c r="B103" s="22" t="s">
        <v>825</v>
      </c>
      <c r="C103" s="22" t="s">
        <v>2436</v>
      </c>
      <c r="D103" s="22" t="s">
        <v>2433</v>
      </c>
      <c r="E103" s="22" t="s">
        <v>2434</v>
      </c>
      <c r="F103" s="24" t="s">
        <v>1751</v>
      </c>
      <c r="G103" s="22" t="s">
        <v>2482</v>
      </c>
      <c r="H103" s="22" t="s">
        <v>826</v>
      </c>
    </row>
    <row r="104" spans="1:8" ht="46.05" customHeight="1" x14ac:dyDescent="0.3">
      <c r="A104" s="22">
        <v>43</v>
      </c>
      <c r="B104" s="22" t="s">
        <v>827</v>
      </c>
      <c r="C104" s="22" t="s">
        <v>2432</v>
      </c>
      <c r="D104" s="22" t="s">
        <v>2433</v>
      </c>
      <c r="E104" s="22" t="s">
        <v>2434</v>
      </c>
      <c r="F104" s="24" t="s">
        <v>1296</v>
      </c>
      <c r="G104" s="22" t="s">
        <v>2483</v>
      </c>
      <c r="H104" s="22" t="s">
        <v>828</v>
      </c>
    </row>
    <row r="105" spans="1:8" ht="46.05" customHeight="1" x14ac:dyDescent="0.3">
      <c r="A105" s="22">
        <v>43</v>
      </c>
      <c r="B105" s="22" t="s">
        <v>827</v>
      </c>
      <c r="C105" s="22" t="s">
        <v>2436</v>
      </c>
      <c r="D105" s="22" t="s">
        <v>2433</v>
      </c>
      <c r="E105" s="22" t="s">
        <v>2434</v>
      </c>
      <c r="F105" s="24" t="s">
        <v>2484</v>
      </c>
      <c r="G105" s="22" t="s">
        <v>2485</v>
      </c>
      <c r="H105" s="22" t="s">
        <v>828</v>
      </c>
    </row>
    <row r="106" spans="1:8" ht="46.05" customHeight="1" x14ac:dyDescent="0.3">
      <c r="A106" s="22">
        <v>43</v>
      </c>
      <c r="B106" s="22" t="s">
        <v>827</v>
      </c>
      <c r="C106" s="22" t="s">
        <v>2441</v>
      </c>
      <c r="D106" s="22" t="s">
        <v>2433</v>
      </c>
      <c r="E106" s="22" t="s">
        <v>2434</v>
      </c>
      <c r="F106" s="24" t="s">
        <v>2486</v>
      </c>
      <c r="G106" s="22" t="s">
        <v>2487</v>
      </c>
      <c r="H106" s="22" t="s">
        <v>828</v>
      </c>
    </row>
    <row r="107" spans="1:8" ht="46.05" customHeight="1" x14ac:dyDescent="0.3">
      <c r="A107" s="22">
        <v>44</v>
      </c>
      <c r="B107" s="22" t="s">
        <v>829</v>
      </c>
      <c r="C107" s="22" t="s">
        <v>2432</v>
      </c>
      <c r="D107" s="22" t="s">
        <v>2433</v>
      </c>
      <c r="E107" s="22" t="s">
        <v>2434</v>
      </c>
      <c r="F107" s="24" t="s">
        <v>1297</v>
      </c>
      <c r="G107" s="22" t="s">
        <v>2488</v>
      </c>
      <c r="H107" s="22" t="s">
        <v>830</v>
      </c>
    </row>
    <row r="108" spans="1:8" ht="46.05" customHeight="1" x14ac:dyDescent="0.3">
      <c r="A108" s="22">
        <v>44</v>
      </c>
      <c r="B108" s="22" t="s">
        <v>829</v>
      </c>
      <c r="C108" s="22" t="s">
        <v>2436</v>
      </c>
      <c r="D108" s="22" t="s">
        <v>2433</v>
      </c>
      <c r="E108" s="22" t="s">
        <v>2434</v>
      </c>
      <c r="F108" s="24" t="s">
        <v>2489</v>
      </c>
      <c r="G108" s="22" t="s">
        <v>2490</v>
      </c>
      <c r="H108" s="22" t="s">
        <v>830</v>
      </c>
    </row>
    <row r="109" spans="1:8" ht="46.05" customHeight="1" x14ac:dyDescent="0.3">
      <c r="A109" s="22">
        <v>45</v>
      </c>
      <c r="B109" s="22" t="s">
        <v>315</v>
      </c>
      <c r="C109" s="22" t="s">
        <v>2432</v>
      </c>
      <c r="D109" s="22" t="s">
        <v>2433</v>
      </c>
      <c r="E109" s="22" t="s">
        <v>2434</v>
      </c>
      <c r="F109" s="24" t="s">
        <v>1298</v>
      </c>
      <c r="G109" s="22" t="s">
        <v>2491</v>
      </c>
      <c r="H109" s="22" t="s">
        <v>831</v>
      </c>
    </row>
    <row r="110" spans="1:8" ht="46.05" customHeight="1" x14ac:dyDescent="0.3">
      <c r="A110" s="22">
        <v>45</v>
      </c>
      <c r="B110" s="22" t="s">
        <v>315</v>
      </c>
      <c r="C110" s="22" t="s">
        <v>2436</v>
      </c>
      <c r="D110" s="22" t="s">
        <v>2433</v>
      </c>
      <c r="E110" s="22" t="s">
        <v>2434</v>
      </c>
      <c r="F110" s="24" t="s">
        <v>1767</v>
      </c>
      <c r="G110" s="22" t="s">
        <v>2492</v>
      </c>
      <c r="H110" s="22" t="s">
        <v>831</v>
      </c>
    </row>
    <row r="111" spans="1:8" ht="46.05" customHeight="1" x14ac:dyDescent="0.3">
      <c r="A111" s="22">
        <v>45</v>
      </c>
      <c r="B111" s="22" t="s">
        <v>315</v>
      </c>
      <c r="C111" s="22" t="s">
        <v>2441</v>
      </c>
      <c r="D111" s="22" t="s">
        <v>2433</v>
      </c>
      <c r="E111" s="22" t="s">
        <v>2434</v>
      </c>
      <c r="F111" s="24" t="s">
        <v>2493</v>
      </c>
      <c r="G111" s="22" t="s">
        <v>2494</v>
      </c>
      <c r="H111" s="22" t="s">
        <v>831</v>
      </c>
    </row>
    <row r="112" spans="1:8" ht="46.05" customHeight="1" x14ac:dyDescent="0.3">
      <c r="A112" s="22">
        <v>46</v>
      </c>
      <c r="B112" s="22" t="s">
        <v>832</v>
      </c>
      <c r="C112" s="22" t="s">
        <v>2432</v>
      </c>
      <c r="D112" s="22" t="s">
        <v>2433</v>
      </c>
      <c r="E112" s="22" t="s">
        <v>2434</v>
      </c>
      <c r="F112" s="24" t="s">
        <v>1299</v>
      </c>
      <c r="G112" s="22" t="s">
        <v>2495</v>
      </c>
      <c r="H112" s="22" t="s">
        <v>833</v>
      </c>
    </row>
    <row r="113" spans="1:8" ht="46.05" customHeight="1" x14ac:dyDescent="0.3">
      <c r="A113" s="22">
        <v>47</v>
      </c>
      <c r="B113" s="22" t="s">
        <v>834</v>
      </c>
      <c r="C113" s="22" t="s">
        <v>2432</v>
      </c>
      <c r="D113" s="22" t="s">
        <v>2433</v>
      </c>
      <c r="E113" s="22" t="s">
        <v>2434</v>
      </c>
      <c r="F113" s="24" t="s">
        <v>1300</v>
      </c>
      <c r="G113" s="22" t="s">
        <v>2496</v>
      </c>
      <c r="H113" s="22" t="s">
        <v>835</v>
      </c>
    </row>
    <row r="114" spans="1:8" ht="46.05" customHeight="1" x14ac:dyDescent="0.3">
      <c r="A114" s="22">
        <v>47</v>
      </c>
      <c r="B114" s="22" t="s">
        <v>834</v>
      </c>
      <c r="C114" s="22" t="s">
        <v>2436</v>
      </c>
      <c r="D114" s="22" t="s">
        <v>2433</v>
      </c>
      <c r="E114" s="22" t="s">
        <v>2434</v>
      </c>
      <c r="F114" s="24" t="s">
        <v>1772</v>
      </c>
      <c r="G114" s="22" t="s">
        <v>2497</v>
      </c>
      <c r="H114" s="22" t="s">
        <v>835</v>
      </c>
    </row>
    <row r="115" spans="1:8" ht="46.05" customHeight="1" x14ac:dyDescent="0.3">
      <c r="A115" s="22">
        <v>47</v>
      </c>
      <c r="B115" s="22" t="s">
        <v>834</v>
      </c>
      <c r="C115" s="22" t="s">
        <v>2441</v>
      </c>
      <c r="D115" s="22" t="s">
        <v>2433</v>
      </c>
      <c r="E115" s="22" t="s">
        <v>2434</v>
      </c>
      <c r="F115" s="24" t="s">
        <v>1778</v>
      </c>
      <c r="G115" s="22" t="s">
        <v>2498</v>
      </c>
      <c r="H115" s="22" t="s">
        <v>835</v>
      </c>
    </row>
    <row r="116" spans="1:8" ht="46.05" customHeight="1" x14ac:dyDescent="0.3">
      <c r="A116" s="22">
        <v>48</v>
      </c>
      <c r="B116" s="22" t="s">
        <v>326</v>
      </c>
      <c r="C116" s="22" t="s">
        <v>2432</v>
      </c>
      <c r="D116" s="22" t="s">
        <v>2433</v>
      </c>
      <c r="E116" s="22" t="s">
        <v>2434</v>
      </c>
      <c r="F116" s="24" t="s">
        <v>1301</v>
      </c>
      <c r="G116" s="22" t="s">
        <v>2499</v>
      </c>
      <c r="H116" s="22" t="s">
        <v>836</v>
      </c>
    </row>
    <row r="117" spans="1:8" ht="46.05" customHeight="1" x14ac:dyDescent="0.3">
      <c r="A117" s="22">
        <v>48</v>
      </c>
      <c r="B117" s="22" t="s">
        <v>326</v>
      </c>
      <c r="C117" s="22" t="s">
        <v>2436</v>
      </c>
      <c r="D117" s="22" t="s">
        <v>2433</v>
      </c>
      <c r="E117" s="22" t="s">
        <v>2434</v>
      </c>
      <c r="F117" s="24" t="s">
        <v>1301</v>
      </c>
      <c r="G117" s="22" t="s">
        <v>2500</v>
      </c>
      <c r="H117" s="22" t="s">
        <v>836</v>
      </c>
    </row>
    <row r="118" spans="1:8" ht="46.05" customHeight="1" x14ac:dyDescent="0.3">
      <c r="A118" s="22">
        <v>48</v>
      </c>
      <c r="B118" s="22" t="s">
        <v>326</v>
      </c>
      <c r="C118" s="22" t="s">
        <v>2441</v>
      </c>
      <c r="D118" s="22" t="s">
        <v>2433</v>
      </c>
      <c r="E118" s="22" t="s">
        <v>2434</v>
      </c>
      <c r="F118" s="24" t="s">
        <v>1301</v>
      </c>
      <c r="G118" s="22" t="s">
        <v>2501</v>
      </c>
      <c r="H118" s="22" t="s">
        <v>836</v>
      </c>
    </row>
    <row r="119" spans="1:8" ht="46.05" customHeight="1" x14ac:dyDescent="0.3">
      <c r="A119" s="22">
        <v>49</v>
      </c>
      <c r="B119" s="22" t="s">
        <v>837</v>
      </c>
      <c r="C119" s="22" t="s">
        <v>2432</v>
      </c>
      <c r="D119" s="22" t="s">
        <v>2433</v>
      </c>
      <c r="E119" s="22" t="s">
        <v>2434</v>
      </c>
      <c r="F119" s="24" t="s">
        <v>1302</v>
      </c>
      <c r="G119" s="22" t="s">
        <v>2502</v>
      </c>
      <c r="H119" s="22" t="s">
        <v>838</v>
      </c>
    </row>
    <row r="120" spans="1:8" ht="46.05" customHeight="1" x14ac:dyDescent="0.3">
      <c r="A120" s="22">
        <v>50</v>
      </c>
      <c r="B120" s="22" t="s">
        <v>839</v>
      </c>
      <c r="C120" s="22" t="s">
        <v>2432</v>
      </c>
      <c r="D120" s="22" t="s">
        <v>2433</v>
      </c>
      <c r="E120" s="22" t="s">
        <v>2434</v>
      </c>
      <c r="F120" s="24" t="s">
        <v>1303</v>
      </c>
      <c r="G120" s="22" t="s">
        <v>2503</v>
      </c>
      <c r="H120" s="22" t="s">
        <v>840</v>
      </c>
    </row>
    <row r="121" spans="1:8" ht="66" customHeight="1" x14ac:dyDescent="0.3">
      <c r="A121" s="11">
        <v>51</v>
      </c>
      <c r="B121" s="12" t="s">
        <v>841</v>
      </c>
      <c r="C121" s="12" t="s">
        <v>2504</v>
      </c>
      <c r="D121" s="12" t="s">
        <v>1608</v>
      </c>
      <c r="E121" s="12" t="s">
        <v>2505</v>
      </c>
      <c r="F121" s="14" t="s">
        <v>1305</v>
      </c>
      <c r="G121" s="12" t="s">
        <v>2506</v>
      </c>
      <c r="H121" s="12" t="s">
        <v>2507</v>
      </c>
    </row>
    <row r="122" spans="1:8" ht="66" customHeight="1" x14ac:dyDescent="0.3">
      <c r="A122" s="11">
        <v>51</v>
      </c>
      <c r="B122" s="12" t="s">
        <v>841</v>
      </c>
      <c r="C122" s="12" t="s">
        <v>2508</v>
      </c>
      <c r="D122" s="12" t="s">
        <v>2054</v>
      </c>
      <c r="E122" s="12" t="s">
        <v>2505</v>
      </c>
      <c r="F122" s="14" t="s">
        <v>2509</v>
      </c>
      <c r="G122" s="12" t="s">
        <v>2510</v>
      </c>
      <c r="H122" s="12" t="s">
        <v>2511</v>
      </c>
    </row>
    <row r="123" spans="1:8" ht="66" customHeight="1" x14ac:dyDescent="0.3">
      <c r="A123" s="11">
        <v>51</v>
      </c>
      <c r="B123" s="12" t="s">
        <v>841</v>
      </c>
      <c r="C123" s="12" t="s">
        <v>2512</v>
      </c>
      <c r="D123" s="12" t="s">
        <v>1822</v>
      </c>
      <c r="E123" s="12" t="s">
        <v>2505</v>
      </c>
      <c r="F123" s="14" t="s">
        <v>2513</v>
      </c>
      <c r="G123" s="12" t="s">
        <v>2514</v>
      </c>
      <c r="H123" s="12" t="s">
        <v>2515</v>
      </c>
    </row>
    <row r="124" spans="1:8" ht="66" customHeight="1" x14ac:dyDescent="0.3">
      <c r="A124" s="11">
        <v>52</v>
      </c>
      <c r="B124" s="12" t="s">
        <v>334</v>
      </c>
      <c r="C124" s="12" t="s">
        <v>2504</v>
      </c>
      <c r="D124" s="12" t="s">
        <v>1608</v>
      </c>
      <c r="E124" s="12" t="s">
        <v>2505</v>
      </c>
      <c r="F124" s="14" t="s">
        <v>340</v>
      </c>
      <c r="G124" s="12" t="s">
        <v>2516</v>
      </c>
      <c r="H124" s="12" t="s">
        <v>2507</v>
      </c>
    </row>
    <row r="125" spans="1:8" ht="66" customHeight="1" x14ac:dyDescent="0.3">
      <c r="A125" s="11">
        <v>52</v>
      </c>
      <c r="B125" s="12" t="s">
        <v>334</v>
      </c>
      <c r="C125" s="12" t="s">
        <v>2508</v>
      </c>
      <c r="D125" s="12" t="s">
        <v>2054</v>
      </c>
      <c r="E125" s="12" t="s">
        <v>2505</v>
      </c>
      <c r="F125" s="14" t="s">
        <v>1793</v>
      </c>
      <c r="G125" s="12" t="s">
        <v>2517</v>
      </c>
      <c r="H125" s="12" t="s">
        <v>2511</v>
      </c>
    </row>
    <row r="126" spans="1:8" ht="66" customHeight="1" x14ac:dyDescent="0.3">
      <c r="A126" s="11">
        <v>52</v>
      </c>
      <c r="B126" s="12" t="s">
        <v>334</v>
      </c>
      <c r="C126" s="12" t="s">
        <v>2512</v>
      </c>
      <c r="D126" s="12" t="s">
        <v>1822</v>
      </c>
      <c r="E126" s="12" t="s">
        <v>2505</v>
      </c>
      <c r="F126" s="14" t="s">
        <v>349</v>
      </c>
      <c r="G126" s="12" t="s">
        <v>2518</v>
      </c>
      <c r="H126" s="12" t="s">
        <v>2515</v>
      </c>
    </row>
    <row r="127" spans="1:8" ht="66" customHeight="1" x14ac:dyDescent="0.3">
      <c r="A127" s="11">
        <v>53</v>
      </c>
      <c r="B127" s="12" t="s">
        <v>844</v>
      </c>
      <c r="C127" s="12" t="s">
        <v>2504</v>
      </c>
      <c r="D127" s="12" t="s">
        <v>1608</v>
      </c>
      <c r="E127" s="12" t="s">
        <v>2505</v>
      </c>
      <c r="F127" s="14" t="s">
        <v>1306</v>
      </c>
      <c r="G127" s="12" t="s">
        <v>2519</v>
      </c>
      <c r="H127" s="12" t="s">
        <v>2507</v>
      </c>
    </row>
    <row r="128" spans="1:8" ht="66" customHeight="1" x14ac:dyDescent="0.3">
      <c r="A128" s="11">
        <v>53</v>
      </c>
      <c r="B128" s="12" t="s">
        <v>844</v>
      </c>
      <c r="C128" s="12" t="s">
        <v>2508</v>
      </c>
      <c r="D128" s="12" t="s">
        <v>2054</v>
      </c>
      <c r="E128" s="12" t="s">
        <v>2505</v>
      </c>
      <c r="F128" s="14" t="s">
        <v>2520</v>
      </c>
      <c r="G128" s="12" t="s">
        <v>2521</v>
      </c>
      <c r="H128" s="12" t="s">
        <v>2511</v>
      </c>
    </row>
    <row r="129" spans="1:8" ht="66" customHeight="1" x14ac:dyDescent="0.3">
      <c r="A129" s="11">
        <v>53</v>
      </c>
      <c r="B129" s="12" t="s">
        <v>844</v>
      </c>
      <c r="C129" s="12" t="s">
        <v>2512</v>
      </c>
      <c r="D129" s="12" t="s">
        <v>1822</v>
      </c>
      <c r="E129" s="12" t="s">
        <v>2505</v>
      </c>
      <c r="F129" s="14" t="s">
        <v>1306</v>
      </c>
      <c r="G129" s="12" t="s">
        <v>2522</v>
      </c>
      <c r="H129" s="12" t="s">
        <v>2515</v>
      </c>
    </row>
    <row r="130" spans="1:8" ht="66" customHeight="1" x14ac:dyDescent="0.3">
      <c r="A130" s="11">
        <v>54</v>
      </c>
      <c r="B130" s="12" t="s">
        <v>351</v>
      </c>
      <c r="C130" s="12" t="s">
        <v>2504</v>
      </c>
      <c r="D130" s="12" t="s">
        <v>1608</v>
      </c>
      <c r="E130" s="12" t="s">
        <v>2505</v>
      </c>
      <c r="F130" s="14" t="s">
        <v>2523</v>
      </c>
      <c r="G130" s="12" t="s">
        <v>2524</v>
      </c>
      <c r="H130" s="12" t="s">
        <v>2507</v>
      </c>
    </row>
    <row r="131" spans="1:8" ht="66" customHeight="1" x14ac:dyDescent="0.3">
      <c r="A131" s="11">
        <v>54</v>
      </c>
      <c r="B131" s="12" t="s">
        <v>351</v>
      </c>
      <c r="C131" s="12" t="s">
        <v>2508</v>
      </c>
      <c r="D131" s="12" t="s">
        <v>2054</v>
      </c>
      <c r="E131" s="12" t="s">
        <v>2505</v>
      </c>
      <c r="F131" s="14" t="s">
        <v>2523</v>
      </c>
      <c r="G131" s="12" t="s">
        <v>2525</v>
      </c>
      <c r="H131" s="12" t="s">
        <v>2511</v>
      </c>
    </row>
    <row r="132" spans="1:8" ht="66" customHeight="1" x14ac:dyDescent="0.3">
      <c r="A132" s="11">
        <v>54</v>
      </c>
      <c r="B132" s="12" t="s">
        <v>351</v>
      </c>
      <c r="C132" s="12" t="s">
        <v>2512</v>
      </c>
      <c r="D132" s="12" t="s">
        <v>1822</v>
      </c>
      <c r="E132" s="12" t="s">
        <v>2505</v>
      </c>
      <c r="F132" s="14" t="s">
        <v>356</v>
      </c>
      <c r="G132" s="12" t="s">
        <v>2526</v>
      </c>
      <c r="H132" s="12" t="s">
        <v>2515</v>
      </c>
    </row>
    <row r="133" spans="1:8" ht="66" customHeight="1" x14ac:dyDescent="0.3">
      <c r="A133" s="11">
        <v>55</v>
      </c>
      <c r="B133" s="12" t="s">
        <v>358</v>
      </c>
      <c r="C133" s="12" t="s">
        <v>2504</v>
      </c>
      <c r="D133" s="12" t="s">
        <v>1608</v>
      </c>
      <c r="E133" s="12" t="s">
        <v>2505</v>
      </c>
      <c r="F133" s="14" t="s">
        <v>1820</v>
      </c>
      <c r="G133" s="12" t="s">
        <v>2527</v>
      </c>
      <c r="H133" s="12" t="s">
        <v>2507</v>
      </c>
    </row>
    <row r="134" spans="1:8" ht="66" customHeight="1" x14ac:dyDescent="0.3">
      <c r="A134" s="11">
        <v>55</v>
      </c>
      <c r="B134" s="12" t="s">
        <v>358</v>
      </c>
      <c r="C134" s="12" t="s">
        <v>2508</v>
      </c>
      <c r="D134" s="12" t="s">
        <v>2054</v>
      </c>
      <c r="E134" s="12" t="s">
        <v>2505</v>
      </c>
      <c r="F134" s="14" t="s">
        <v>1820</v>
      </c>
      <c r="G134" s="12" t="s">
        <v>2528</v>
      </c>
      <c r="H134" s="12" t="s">
        <v>2511</v>
      </c>
    </row>
    <row r="135" spans="1:8" ht="66" customHeight="1" x14ac:dyDescent="0.3">
      <c r="A135" s="11">
        <v>55</v>
      </c>
      <c r="B135" s="12" t="s">
        <v>358</v>
      </c>
      <c r="C135" s="12" t="s">
        <v>2512</v>
      </c>
      <c r="D135" s="12" t="s">
        <v>1822</v>
      </c>
      <c r="E135" s="12" t="s">
        <v>2505</v>
      </c>
      <c r="F135" s="14" t="s">
        <v>364</v>
      </c>
      <c r="G135" s="12" t="s">
        <v>2529</v>
      </c>
      <c r="H135" s="12" t="s">
        <v>2515</v>
      </c>
    </row>
    <row r="136" spans="1:8" ht="66" customHeight="1" x14ac:dyDescent="0.3">
      <c r="A136" s="11">
        <v>56</v>
      </c>
      <c r="B136" s="12" t="s">
        <v>846</v>
      </c>
      <c r="C136" s="12" t="s">
        <v>2504</v>
      </c>
      <c r="D136" s="12" t="s">
        <v>1608</v>
      </c>
      <c r="E136" s="12" t="s">
        <v>2505</v>
      </c>
      <c r="F136" s="14" t="s">
        <v>1826</v>
      </c>
      <c r="G136" s="12" t="s">
        <v>2530</v>
      </c>
      <c r="H136" s="12" t="s">
        <v>2507</v>
      </c>
    </row>
    <row r="137" spans="1:8" ht="66" customHeight="1" x14ac:dyDescent="0.3">
      <c r="A137" s="11">
        <v>56</v>
      </c>
      <c r="B137" s="12" t="s">
        <v>846</v>
      </c>
      <c r="C137" s="12" t="s">
        <v>2508</v>
      </c>
      <c r="D137" s="12" t="s">
        <v>2054</v>
      </c>
      <c r="E137" s="12" t="s">
        <v>2505</v>
      </c>
      <c r="F137" s="14" t="s">
        <v>1826</v>
      </c>
      <c r="G137" s="12" t="s">
        <v>2531</v>
      </c>
      <c r="H137" s="12" t="s">
        <v>2511</v>
      </c>
    </row>
    <row r="138" spans="1:8" ht="66" customHeight="1" x14ac:dyDescent="0.3">
      <c r="A138" s="11">
        <v>56</v>
      </c>
      <c r="B138" s="12" t="s">
        <v>846</v>
      </c>
      <c r="C138" s="12" t="s">
        <v>2512</v>
      </c>
      <c r="D138" s="12" t="s">
        <v>1822</v>
      </c>
      <c r="E138" s="12" t="s">
        <v>2505</v>
      </c>
      <c r="F138" s="14" t="s">
        <v>1307</v>
      </c>
      <c r="G138" s="12" t="s">
        <v>2532</v>
      </c>
      <c r="H138" s="12" t="s">
        <v>2515</v>
      </c>
    </row>
    <row r="139" spans="1:8" ht="66" customHeight="1" x14ac:dyDescent="0.3">
      <c r="A139" s="11">
        <v>57</v>
      </c>
      <c r="B139" s="12" t="s">
        <v>847</v>
      </c>
      <c r="C139" s="12" t="s">
        <v>2504</v>
      </c>
      <c r="D139" s="12" t="s">
        <v>1608</v>
      </c>
      <c r="E139" s="12" t="s">
        <v>2505</v>
      </c>
      <c r="F139" s="14" t="s">
        <v>1308</v>
      </c>
      <c r="G139" s="12" t="s">
        <v>2533</v>
      </c>
      <c r="H139" s="12" t="s">
        <v>2507</v>
      </c>
    </row>
    <row r="140" spans="1:8" ht="66" customHeight="1" x14ac:dyDescent="0.3">
      <c r="A140" s="11">
        <v>57</v>
      </c>
      <c r="B140" s="12" t="s">
        <v>847</v>
      </c>
      <c r="C140" s="12" t="s">
        <v>2508</v>
      </c>
      <c r="D140" s="12" t="s">
        <v>2054</v>
      </c>
      <c r="E140" s="12" t="s">
        <v>2505</v>
      </c>
      <c r="F140" s="14" t="s">
        <v>1831</v>
      </c>
      <c r="G140" s="12" t="s">
        <v>2534</v>
      </c>
      <c r="H140" s="12" t="s">
        <v>2511</v>
      </c>
    </row>
    <row r="141" spans="1:8" ht="66" customHeight="1" x14ac:dyDescent="0.3">
      <c r="A141" s="11">
        <v>57</v>
      </c>
      <c r="B141" s="12" t="s">
        <v>847</v>
      </c>
      <c r="C141" s="12" t="s">
        <v>2512</v>
      </c>
      <c r="D141" s="12" t="s">
        <v>1822</v>
      </c>
      <c r="E141" s="12" t="s">
        <v>2505</v>
      </c>
      <c r="F141" s="14" t="s">
        <v>1831</v>
      </c>
      <c r="G141" s="12" t="s">
        <v>2535</v>
      </c>
      <c r="H141" s="12" t="s">
        <v>2515</v>
      </c>
    </row>
    <row r="142" spans="1:8" ht="66" customHeight="1" x14ac:dyDescent="0.3">
      <c r="A142" s="11">
        <v>58</v>
      </c>
      <c r="B142" s="12" t="s">
        <v>373</v>
      </c>
      <c r="C142" s="12" t="s">
        <v>2504</v>
      </c>
      <c r="D142" s="12" t="s">
        <v>1608</v>
      </c>
      <c r="E142" s="12" t="s">
        <v>2505</v>
      </c>
      <c r="F142" s="14" t="s">
        <v>1309</v>
      </c>
      <c r="G142" s="12" t="s">
        <v>2536</v>
      </c>
      <c r="H142" s="12" t="s">
        <v>2507</v>
      </c>
    </row>
    <row r="143" spans="1:8" ht="66" customHeight="1" x14ac:dyDescent="0.3">
      <c r="A143" s="11">
        <v>58</v>
      </c>
      <c r="B143" s="12" t="s">
        <v>373</v>
      </c>
      <c r="C143" s="12" t="s">
        <v>2508</v>
      </c>
      <c r="D143" s="12" t="s">
        <v>2054</v>
      </c>
      <c r="E143" s="12" t="s">
        <v>2505</v>
      </c>
      <c r="F143" s="14" t="s">
        <v>2537</v>
      </c>
      <c r="G143" s="12" t="s">
        <v>2538</v>
      </c>
      <c r="H143" s="12" t="s">
        <v>2511</v>
      </c>
    </row>
    <row r="144" spans="1:8" ht="66" customHeight="1" x14ac:dyDescent="0.3">
      <c r="A144" s="11">
        <v>58</v>
      </c>
      <c r="B144" s="12" t="s">
        <v>373</v>
      </c>
      <c r="C144" s="12" t="s">
        <v>2512</v>
      </c>
      <c r="D144" s="12" t="s">
        <v>1822</v>
      </c>
      <c r="E144" s="12" t="s">
        <v>2505</v>
      </c>
      <c r="F144" s="14" t="s">
        <v>378</v>
      </c>
      <c r="G144" s="12" t="s">
        <v>2539</v>
      </c>
      <c r="H144" s="12" t="s">
        <v>2515</v>
      </c>
    </row>
    <row r="145" spans="1:8" ht="66" customHeight="1" x14ac:dyDescent="0.3">
      <c r="A145" s="11">
        <v>59</v>
      </c>
      <c r="B145" s="12" t="s">
        <v>380</v>
      </c>
      <c r="C145" s="12" t="s">
        <v>2504</v>
      </c>
      <c r="D145" s="12" t="s">
        <v>1608</v>
      </c>
      <c r="E145" s="12" t="s">
        <v>2505</v>
      </c>
      <c r="F145" s="14" t="s">
        <v>1310</v>
      </c>
      <c r="G145" s="12" t="s">
        <v>2540</v>
      </c>
      <c r="H145" s="12" t="s">
        <v>2507</v>
      </c>
    </row>
    <row r="146" spans="1:8" ht="66" customHeight="1" x14ac:dyDescent="0.3">
      <c r="A146" s="11">
        <v>59</v>
      </c>
      <c r="B146" s="12" t="s">
        <v>380</v>
      </c>
      <c r="C146" s="12" t="s">
        <v>2508</v>
      </c>
      <c r="D146" s="12" t="s">
        <v>2054</v>
      </c>
      <c r="E146" s="12" t="s">
        <v>2505</v>
      </c>
      <c r="F146" s="14" t="s">
        <v>2541</v>
      </c>
      <c r="G146" s="12" t="s">
        <v>2542</v>
      </c>
      <c r="H146" s="12" t="s">
        <v>2511</v>
      </c>
    </row>
    <row r="147" spans="1:8" ht="66" customHeight="1" x14ac:dyDescent="0.3">
      <c r="A147" s="11">
        <v>59</v>
      </c>
      <c r="B147" s="12" t="s">
        <v>380</v>
      </c>
      <c r="C147" s="12" t="s">
        <v>2512</v>
      </c>
      <c r="D147" s="12" t="s">
        <v>1822</v>
      </c>
      <c r="E147" s="12" t="s">
        <v>2505</v>
      </c>
      <c r="F147" s="14" t="s">
        <v>386</v>
      </c>
      <c r="G147" s="12" t="s">
        <v>2543</v>
      </c>
      <c r="H147" s="12" t="s">
        <v>2515</v>
      </c>
    </row>
    <row r="148" spans="1:8" ht="66" customHeight="1" x14ac:dyDescent="0.3">
      <c r="A148" s="11">
        <v>60</v>
      </c>
      <c r="B148" s="12" t="s">
        <v>848</v>
      </c>
      <c r="C148" s="12" t="s">
        <v>2504</v>
      </c>
      <c r="D148" s="12" t="s">
        <v>1608</v>
      </c>
      <c r="E148" s="12" t="s">
        <v>2505</v>
      </c>
      <c r="F148" s="14" t="s">
        <v>1311</v>
      </c>
      <c r="G148" s="12" t="s">
        <v>2544</v>
      </c>
      <c r="H148" s="12" t="s">
        <v>2507</v>
      </c>
    </row>
    <row r="149" spans="1:8" ht="66" customHeight="1" x14ac:dyDescent="0.3">
      <c r="A149" s="11">
        <v>60</v>
      </c>
      <c r="B149" s="12" t="s">
        <v>848</v>
      </c>
      <c r="C149" s="12" t="s">
        <v>2508</v>
      </c>
      <c r="D149" s="12" t="s">
        <v>2054</v>
      </c>
      <c r="E149" s="12" t="s">
        <v>2505</v>
      </c>
      <c r="F149" s="14" t="s">
        <v>1311</v>
      </c>
      <c r="G149" s="12" t="s">
        <v>2545</v>
      </c>
      <c r="H149" s="12" t="s">
        <v>2511</v>
      </c>
    </row>
    <row r="150" spans="1:8" ht="66" customHeight="1" x14ac:dyDescent="0.3">
      <c r="A150" s="11">
        <v>60</v>
      </c>
      <c r="B150" s="12" t="s">
        <v>848</v>
      </c>
      <c r="C150" s="12" t="s">
        <v>2512</v>
      </c>
      <c r="D150" s="12" t="s">
        <v>1822</v>
      </c>
      <c r="E150" s="12" t="s">
        <v>2505</v>
      </c>
      <c r="F150" s="14" t="s">
        <v>1311</v>
      </c>
      <c r="G150" s="12" t="s">
        <v>2546</v>
      </c>
      <c r="H150" s="12" t="s">
        <v>2515</v>
      </c>
    </row>
    <row r="151" spans="1:8" ht="66" customHeight="1" x14ac:dyDescent="0.3">
      <c r="A151" s="11">
        <v>61</v>
      </c>
      <c r="B151" s="12" t="s">
        <v>849</v>
      </c>
      <c r="C151" s="12" t="s">
        <v>2504</v>
      </c>
      <c r="D151" s="12" t="s">
        <v>1608</v>
      </c>
      <c r="E151" s="12" t="s">
        <v>2505</v>
      </c>
      <c r="F151" s="14" t="s">
        <v>1312</v>
      </c>
      <c r="G151" s="12" t="s">
        <v>2547</v>
      </c>
      <c r="H151" s="12" t="s">
        <v>2507</v>
      </c>
    </row>
    <row r="152" spans="1:8" ht="66" customHeight="1" x14ac:dyDescent="0.3">
      <c r="A152" s="11">
        <v>61</v>
      </c>
      <c r="B152" s="12" t="s">
        <v>849</v>
      </c>
      <c r="C152" s="12" t="s">
        <v>2508</v>
      </c>
      <c r="D152" s="12" t="s">
        <v>2054</v>
      </c>
      <c r="E152" s="12" t="s">
        <v>2505</v>
      </c>
      <c r="F152" s="14" t="s">
        <v>1312</v>
      </c>
      <c r="G152" s="12" t="s">
        <v>2548</v>
      </c>
      <c r="H152" s="12" t="s">
        <v>2511</v>
      </c>
    </row>
    <row r="153" spans="1:8" ht="66" customHeight="1" x14ac:dyDescent="0.3">
      <c r="A153" s="11">
        <v>61</v>
      </c>
      <c r="B153" s="12" t="s">
        <v>849</v>
      </c>
      <c r="C153" s="12" t="s">
        <v>2512</v>
      </c>
      <c r="D153" s="12" t="s">
        <v>1822</v>
      </c>
      <c r="E153" s="12" t="s">
        <v>2505</v>
      </c>
      <c r="F153" s="14" t="s">
        <v>2549</v>
      </c>
      <c r="G153" s="12" t="s">
        <v>2550</v>
      </c>
      <c r="H153" s="12" t="s">
        <v>2515</v>
      </c>
    </row>
    <row r="154" spans="1:8" ht="66" customHeight="1" x14ac:dyDescent="0.3">
      <c r="A154" s="11">
        <v>62</v>
      </c>
      <c r="B154" s="12" t="s">
        <v>389</v>
      </c>
      <c r="C154" s="12" t="s">
        <v>2504</v>
      </c>
      <c r="D154" s="12" t="s">
        <v>1608</v>
      </c>
      <c r="E154" s="12" t="s">
        <v>2505</v>
      </c>
      <c r="F154" s="14" t="s">
        <v>1313</v>
      </c>
      <c r="G154" s="12" t="s">
        <v>2551</v>
      </c>
      <c r="H154" s="12" t="s">
        <v>2507</v>
      </c>
    </row>
    <row r="155" spans="1:8" ht="66" customHeight="1" x14ac:dyDescent="0.3">
      <c r="A155" s="11">
        <v>62</v>
      </c>
      <c r="B155" s="12" t="s">
        <v>389</v>
      </c>
      <c r="C155" s="12" t="s">
        <v>2508</v>
      </c>
      <c r="D155" s="12" t="s">
        <v>2054</v>
      </c>
      <c r="E155" s="12" t="s">
        <v>2505</v>
      </c>
      <c r="F155" s="14" t="s">
        <v>1836</v>
      </c>
      <c r="G155" s="12" t="s">
        <v>2552</v>
      </c>
      <c r="H155" s="12" t="s">
        <v>2511</v>
      </c>
    </row>
    <row r="156" spans="1:8" ht="66" customHeight="1" x14ac:dyDescent="0.3">
      <c r="A156" s="11">
        <v>62</v>
      </c>
      <c r="B156" s="12" t="s">
        <v>389</v>
      </c>
      <c r="C156" s="12" t="s">
        <v>2512</v>
      </c>
      <c r="D156" s="12" t="s">
        <v>1822</v>
      </c>
      <c r="E156" s="12" t="s">
        <v>2505</v>
      </c>
      <c r="F156" s="14" t="s">
        <v>1836</v>
      </c>
      <c r="G156" s="12" t="s">
        <v>2553</v>
      </c>
      <c r="H156" s="12" t="s">
        <v>2515</v>
      </c>
    </row>
    <row r="157" spans="1:8" ht="66" customHeight="1" x14ac:dyDescent="0.3">
      <c r="A157" s="11">
        <v>63</v>
      </c>
      <c r="B157" s="12" t="s">
        <v>852</v>
      </c>
      <c r="C157" s="12" t="s">
        <v>2504</v>
      </c>
      <c r="D157" s="12" t="s">
        <v>1608</v>
      </c>
      <c r="E157" s="12" t="s">
        <v>2505</v>
      </c>
      <c r="F157" s="14" t="s">
        <v>1314</v>
      </c>
      <c r="G157" s="12" t="s">
        <v>2554</v>
      </c>
      <c r="H157" s="12" t="s">
        <v>2507</v>
      </c>
    </row>
    <row r="158" spans="1:8" ht="66" customHeight="1" x14ac:dyDescent="0.3">
      <c r="A158" s="11">
        <v>63</v>
      </c>
      <c r="B158" s="12" t="s">
        <v>852</v>
      </c>
      <c r="C158" s="12" t="s">
        <v>2508</v>
      </c>
      <c r="D158" s="12" t="s">
        <v>2054</v>
      </c>
      <c r="E158" s="12" t="s">
        <v>2505</v>
      </c>
      <c r="F158" s="14" t="s">
        <v>2555</v>
      </c>
      <c r="G158" s="12" t="s">
        <v>2556</v>
      </c>
      <c r="H158" s="12" t="s">
        <v>2511</v>
      </c>
    </row>
    <row r="159" spans="1:8" ht="66" customHeight="1" x14ac:dyDescent="0.3">
      <c r="A159" s="11">
        <v>63</v>
      </c>
      <c r="B159" s="12" t="s">
        <v>852</v>
      </c>
      <c r="C159" s="12" t="s">
        <v>2512</v>
      </c>
      <c r="D159" s="12" t="s">
        <v>1822</v>
      </c>
      <c r="E159" s="12" t="s">
        <v>2505</v>
      </c>
      <c r="F159" s="14" t="s">
        <v>2555</v>
      </c>
      <c r="G159" s="12" t="s">
        <v>2557</v>
      </c>
      <c r="H159" s="12" t="s">
        <v>2515</v>
      </c>
    </row>
    <row r="160" spans="1:8" ht="66" customHeight="1" x14ac:dyDescent="0.3">
      <c r="A160" s="11">
        <v>64</v>
      </c>
      <c r="B160" s="12" t="s">
        <v>853</v>
      </c>
      <c r="C160" s="12" t="s">
        <v>2504</v>
      </c>
      <c r="D160" s="12" t="s">
        <v>1608</v>
      </c>
      <c r="E160" s="12" t="s">
        <v>2505</v>
      </c>
      <c r="F160" s="14" t="s">
        <v>1844</v>
      </c>
      <c r="G160" s="12" t="s">
        <v>2558</v>
      </c>
      <c r="H160" s="12" t="s">
        <v>2507</v>
      </c>
    </row>
    <row r="161" spans="1:8" ht="66" customHeight="1" x14ac:dyDescent="0.3">
      <c r="A161" s="11">
        <v>64</v>
      </c>
      <c r="B161" s="12" t="s">
        <v>853</v>
      </c>
      <c r="C161" s="12" t="s">
        <v>2508</v>
      </c>
      <c r="D161" s="12" t="s">
        <v>2054</v>
      </c>
      <c r="E161" s="12" t="s">
        <v>2505</v>
      </c>
      <c r="F161" s="14" t="s">
        <v>1844</v>
      </c>
      <c r="G161" s="12" t="s">
        <v>2559</v>
      </c>
      <c r="H161" s="12" t="s">
        <v>2511</v>
      </c>
    </row>
    <row r="162" spans="1:8" ht="66" customHeight="1" x14ac:dyDescent="0.3">
      <c r="A162" s="11">
        <v>64</v>
      </c>
      <c r="B162" s="12" t="s">
        <v>853</v>
      </c>
      <c r="C162" s="12" t="s">
        <v>2512</v>
      </c>
      <c r="D162" s="12" t="s">
        <v>1822</v>
      </c>
      <c r="E162" s="12" t="s">
        <v>2505</v>
      </c>
      <c r="F162" s="14" t="s">
        <v>1315</v>
      </c>
      <c r="G162" s="12" t="s">
        <v>2560</v>
      </c>
      <c r="H162" s="12" t="s">
        <v>2515</v>
      </c>
    </row>
    <row r="163" spans="1:8" ht="66" customHeight="1" x14ac:dyDescent="0.3">
      <c r="A163" s="11">
        <v>65</v>
      </c>
      <c r="B163" s="12" t="s">
        <v>854</v>
      </c>
      <c r="C163" s="12" t="s">
        <v>2504</v>
      </c>
      <c r="D163" s="12" t="s">
        <v>1608</v>
      </c>
      <c r="E163" s="12" t="s">
        <v>2505</v>
      </c>
      <c r="F163" s="14" t="s">
        <v>1316</v>
      </c>
      <c r="G163" s="12" t="s">
        <v>2561</v>
      </c>
      <c r="H163" s="12" t="s">
        <v>2507</v>
      </c>
    </row>
    <row r="164" spans="1:8" ht="66" customHeight="1" x14ac:dyDescent="0.3">
      <c r="A164" s="11">
        <v>65</v>
      </c>
      <c r="B164" s="12" t="s">
        <v>854</v>
      </c>
      <c r="C164" s="12" t="s">
        <v>2508</v>
      </c>
      <c r="D164" s="12" t="s">
        <v>2054</v>
      </c>
      <c r="E164" s="12" t="s">
        <v>2505</v>
      </c>
      <c r="F164" s="14" t="s">
        <v>2562</v>
      </c>
      <c r="G164" s="12" t="s">
        <v>2563</v>
      </c>
      <c r="H164" s="12" t="s">
        <v>2511</v>
      </c>
    </row>
    <row r="165" spans="1:8" ht="66" customHeight="1" x14ac:dyDescent="0.3">
      <c r="A165" s="11">
        <v>65</v>
      </c>
      <c r="B165" s="12" t="s">
        <v>854</v>
      </c>
      <c r="C165" s="12" t="s">
        <v>2512</v>
      </c>
      <c r="D165" s="12" t="s">
        <v>1822</v>
      </c>
      <c r="E165" s="12" t="s">
        <v>2505</v>
      </c>
      <c r="F165" s="14" t="s">
        <v>1851</v>
      </c>
      <c r="G165" s="12" t="s">
        <v>2564</v>
      </c>
      <c r="H165" s="12" t="s">
        <v>2515</v>
      </c>
    </row>
    <row r="166" spans="1:8" ht="66" customHeight="1" x14ac:dyDescent="0.3">
      <c r="A166" s="11">
        <v>66</v>
      </c>
      <c r="B166" s="12" t="s">
        <v>855</v>
      </c>
      <c r="C166" s="12" t="s">
        <v>2504</v>
      </c>
      <c r="D166" s="12" t="s">
        <v>1608</v>
      </c>
      <c r="E166" s="12" t="s">
        <v>2505</v>
      </c>
      <c r="F166" s="14" t="s">
        <v>2565</v>
      </c>
      <c r="G166" s="12" t="s">
        <v>2566</v>
      </c>
      <c r="H166" s="12" t="s">
        <v>2507</v>
      </c>
    </row>
    <row r="167" spans="1:8" ht="66" customHeight="1" x14ac:dyDescent="0.3">
      <c r="A167" s="11">
        <v>66</v>
      </c>
      <c r="B167" s="12" t="s">
        <v>855</v>
      </c>
      <c r="C167" s="12" t="s">
        <v>2508</v>
      </c>
      <c r="D167" s="12" t="s">
        <v>2054</v>
      </c>
      <c r="E167" s="12" t="s">
        <v>2505</v>
      </c>
      <c r="F167" s="14" t="s">
        <v>2567</v>
      </c>
      <c r="G167" s="12" t="s">
        <v>2568</v>
      </c>
      <c r="H167" s="12" t="s">
        <v>2511</v>
      </c>
    </row>
    <row r="168" spans="1:8" ht="66" customHeight="1" x14ac:dyDescent="0.3">
      <c r="A168" s="11">
        <v>66</v>
      </c>
      <c r="B168" s="12" t="s">
        <v>855</v>
      </c>
      <c r="C168" s="12" t="s">
        <v>2512</v>
      </c>
      <c r="D168" s="12" t="s">
        <v>1822</v>
      </c>
      <c r="E168" s="12" t="s">
        <v>2505</v>
      </c>
      <c r="F168" s="14" t="s">
        <v>1317</v>
      </c>
      <c r="G168" s="12" t="s">
        <v>2569</v>
      </c>
      <c r="H168" s="12" t="s">
        <v>2515</v>
      </c>
    </row>
    <row r="169" spans="1:8" ht="66" customHeight="1" x14ac:dyDescent="0.3">
      <c r="A169" s="11">
        <v>67</v>
      </c>
      <c r="B169" s="12" t="s">
        <v>856</v>
      </c>
      <c r="C169" s="12" t="s">
        <v>2504</v>
      </c>
      <c r="D169" s="12" t="s">
        <v>1608</v>
      </c>
      <c r="E169" s="12" t="s">
        <v>2505</v>
      </c>
      <c r="F169" s="14" t="s">
        <v>1318</v>
      </c>
      <c r="G169" s="12" t="s">
        <v>2570</v>
      </c>
      <c r="H169" s="12" t="s">
        <v>2507</v>
      </c>
    </row>
    <row r="170" spans="1:8" ht="66" customHeight="1" x14ac:dyDescent="0.3">
      <c r="A170" s="11">
        <v>67</v>
      </c>
      <c r="B170" s="12" t="s">
        <v>856</v>
      </c>
      <c r="C170" s="12" t="s">
        <v>2508</v>
      </c>
      <c r="D170" s="12" t="s">
        <v>2054</v>
      </c>
      <c r="E170" s="12" t="s">
        <v>2505</v>
      </c>
      <c r="F170" s="14" t="s">
        <v>1318</v>
      </c>
      <c r="G170" s="12" t="s">
        <v>2571</v>
      </c>
      <c r="H170" s="12" t="s">
        <v>2511</v>
      </c>
    </row>
    <row r="171" spans="1:8" ht="66" customHeight="1" x14ac:dyDescent="0.3">
      <c r="A171" s="11">
        <v>67</v>
      </c>
      <c r="B171" s="12" t="s">
        <v>856</v>
      </c>
      <c r="C171" s="12" t="s">
        <v>2512</v>
      </c>
      <c r="D171" s="12" t="s">
        <v>1822</v>
      </c>
      <c r="E171" s="12" t="s">
        <v>2505</v>
      </c>
      <c r="F171" s="14" t="s">
        <v>1318</v>
      </c>
      <c r="G171" s="12" t="s">
        <v>2572</v>
      </c>
      <c r="H171" s="12" t="s">
        <v>2515</v>
      </c>
    </row>
    <row r="172" spans="1:8" ht="66" customHeight="1" x14ac:dyDescent="0.3">
      <c r="A172" s="11">
        <v>68</v>
      </c>
      <c r="B172" s="12" t="s">
        <v>857</v>
      </c>
      <c r="C172" s="12" t="s">
        <v>2504</v>
      </c>
      <c r="D172" s="12" t="s">
        <v>1608</v>
      </c>
      <c r="E172" s="12" t="s">
        <v>2505</v>
      </c>
      <c r="F172" s="14" t="s">
        <v>1319</v>
      </c>
      <c r="G172" s="12" t="s">
        <v>2573</v>
      </c>
      <c r="H172" s="12" t="s">
        <v>2507</v>
      </c>
    </row>
    <row r="173" spans="1:8" ht="66" customHeight="1" x14ac:dyDescent="0.3">
      <c r="A173" s="11">
        <v>68</v>
      </c>
      <c r="B173" s="12" t="s">
        <v>857</v>
      </c>
      <c r="C173" s="12" t="s">
        <v>2508</v>
      </c>
      <c r="D173" s="12" t="s">
        <v>2054</v>
      </c>
      <c r="E173" s="12" t="s">
        <v>2505</v>
      </c>
      <c r="F173" s="14" t="s">
        <v>1319</v>
      </c>
      <c r="G173" s="12" t="s">
        <v>2574</v>
      </c>
      <c r="H173" s="12" t="s">
        <v>2511</v>
      </c>
    </row>
    <row r="174" spans="1:8" ht="66" customHeight="1" x14ac:dyDescent="0.3">
      <c r="A174" s="11">
        <v>68</v>
      </c>
      <c r="B174" s="12" t="s">
        <v>857</v>
      </c>
      <c r="C174" s="12" t="s">
        <v>2512</v>
      </c>
      <c r="D174" s="12" t="s">
        <v>1822</v>
      </c>
      <c r="E174" s="12" t="s">
        <v>2505</v>
      </c>
      <c r="F174" s="14" t="s">
        <v>1319</v>
      </c>
      <c r="G174" s="12" t="s">
        <v>2575</v>
      </c>
      <c r="H174" s="12" t="s">
        <v>2515</v>
      </c>
    </row>
    <row r="175" spans="1:8" ht="66" customHeight="1" x14ac:dyDescent="0.3">
      <c r="A175" s="11">
        <v>69</v>
      </c>
      <c r="B175" s="12" t="s">
        <v>858</v>
      </c>
      <c r="C175" s="12" t="s">
        <v>2504</v>
      </c>
      <c r="D175" s="12" t="s">
        <v>1608</v>
      </c>
      <c r="E175" s="12" t="s">
        <v>2505</v>
      </c>
      <c r="F175" s="14" t="s">
        <v>2576</v>
      </c>
      <c r="G175" s="12" t="s">
        <v>2577</v>
      </c>
      <c r="H175" s="12" t="s">
        <v>2507</v>
      </c>
    </row>
    <row r="176" spans="1:8" ht="66" customHeight="1" x14ac:dyDescent="0.3">
      <c r="A176" s="11">
        <v>69</v>
      </c>
      <c r="B176" s="12" t="s">
        <v>858</v>
      </c>
      <c r="C176" s="12" t="s">
        <v>2508</v>
      </c>
      <c r="D176" s="12" t="s">
        <v>2054</v>
      </c>
      <c r="E176" s="12" t="s">
        <v>2505</v>
      </c>
      <c r="F176" s="14" t="s">
        <v>2578</v>
      </c>
      <c r="G176" s="12" t="s">
        <v>2579</v>
      </c>
      <c r="H176" s="12" t="s">
        <v>2511</v>
      </c>
    </row>
    <row r="177" spans="1:8" ht="66" customHeight="1" x14ac:dyDescent="0.3">
      <c r="A177" s="11">
        <v>69</v>
      </c>
      <c r="B177" s="12" t="s">
        <v>858</v>
      </c>
      <c r="C177" s="12" t="s">
        <v>2512</v>
      </c>
      <c r="D177" s="12" t="s">
        <v>1822</v>
      </c>
      <c r="E177" s="12" t="s">
        <v>2505</v>
      </c>
      <c r="F177" s="14" t="s">
        <v>1320</v>
      </c>
      <c r="G177" s="12" t="s">
        <v>2580</v>
      </c>
      <c r="H177" s="12" t="s">
        <v>2515</v>
      </c>
    </row>
    <row r="178" spans="1:8" ht="66" customHeight="1" x14ac:dyDescent="0.3">
      <c r="A178" s="11">
        <v>70</v>
      </c>
      <c r="B178" s="12" t="s">
        <v>859</v>
      </c>
      <c r="C178" s="12" t="s">
        <v>2504</v>
      </c>
      <c r="D178" s="12" t="s">
        <v>1608</v>
      </c>
      <c r="E178" s="12" t="s">
        <v>2505</v>
      </c>
      <c r="F178" s="14" t="s">
        <v>1321</v>
      </c>
      <c r="G178" s="12" t="s">
        <v>2581</v>
      </c>
      <c r="H178" s="12" t="s">
        <v>2507</v>
      </c>
    </row>
    <row r="179" spans="1:8" ht="66" customHeight="1" x14ac:dyDescent="0.3">
      <c r="A179" s="11">
        <v>70</v>
      </c>
      <c r="B179" s="12" t="s">
        <v>859</v>
      </c>
      <c r="C179" s="12" t="s">
        <v>2508</v>
      </c>
      <c r="D179" s="12" t="s">
        <v>2054</v>
      </c>
      <c r="E179" s="12" t="s">
        <v>2505</v>
      </c>
      <c r="F179" s="14" t="s">
        <v>2582</v>
      </c>
      <c r="G179" s="12" t="s">
        <v>2583</v>
      </c>
      <c r="H179" s="12" t="s">
        <v>2511</v>
      </c>
    </row>
    <row r="180" spans="1:8" ht="66" customHeight="1" x14ac:dyDescent="0.3">
      <c r="A180" s="11">
        <v>70</v>
      </c>
      <c r="B180" s="12" t="s">
        <v>859</v>
      </c>
      <c r="C180" s="12" t="s">
        <v>2512</v>
      </c>
      <c r="D180" s="12" t="s">
        <v>1822</v>
      </c>
      <c r="E180" s="12" t="s">
        <v>2505</v>
      </c>
      <c r="F180" s="14" t="s">
        <v>2584</v>
      </c>
      <c r="G180" s="12" t="s">
        <v>2585</v>
      </c>
      <c r="H180" s="12" t="s">
        <v>2515</v>
      </c>
    </row>
    <row r="181" spans="1:8" ht="66" customHeight="1" x14ac:dyDescent="0.3">
      <c r="A181" s="11">
        <v>71</v>
      </c>
      <c r="B181" s="12" t="s">
        <v>404</v>
      </c>
      <c r="C181" s="12" t="s">
        <v>2504</v>
      </c>
      <c r="D181" s="12" t="s">
        <v>1608</v>
      </c>
      <c r="E181" s="12" t="s">
        <v>2505</v>
      </c>
      <c r="F181" s="14" t="s">
        <v>2586</v>
      </c>
      <c r="G181" s="12" t="s">
        <v>2587</v>
      </c>
      <c r="H181" s="12" t="s">
        <v>2507</v>
      </c>
    </row>
    <row r="182" spans="1:8" ht="66" customHeight="1" x14ac:dyDescent="0.3">
      <c r="A182" s="11">
        <v>71</v>
      </c>
      <c r="B182" s="12" t="s">
        <v>404</v>
      </c>
      <c r="C182" s="12" t="s">
        <v>2508</v>
      </c>
      <c r="D182" s="12" t="s">
        <v>2054</v>
      </c>
      <c r="E182" s="12" t="s">
        <v>2505</v>
      </c>
      <c r="F182" s="14" t="s">
        <v>2588</v>
      </c>
      <c r="G182" s="12" t="s">
        <v>2589</v>
      </c>
      <c r="H182" s="12" t="s">
        <v>2511</v>
      </c>
    </row>
    <row r="183" spans="1:8" ht="66" customHeight="1" x14ac:dyDescent="0.3">
      <c r="A183" s="11">
        <v>71</v>
      </c>
      <c r="B183" s="12" t="s">
        <v>404</v>
      </c>
      <c r="C183" s="12" t="s">
        <v>2512</v>
      </c>
      <c r="D183" s="12" t="s">
        <v>1822</v>
      </c>
      <c r="E183" s="12" t="s">
        <v>2505</v>
      </c>
      <c r="F183" s="14" t="s">
        <v>1322</v>
      </c>
      <c r="G183" s="12" t="s">
        <v>2590</v>
      </c>
      <c r="H183" s="12" t="s">
        <v>2515</v>
      </c>
    </row>
    <row r="184" spans="1:8" ht="66" customHeight="1" x14ac:dyDescent="0.3">
      <c r="A184" s="11">
        <v>72</v>
      </c>
      <c r="B184" s="12" t="s">
        <v>860</v>
      </c>
      <c r="C184" s="12" t="s">
        <v>2504</v>
      </c>
      <c r="D184" s="12" t="s">
        <v>1608</v>
      </c>
      <c r="E184" s="12" t="s">
        <v>2505</v>
      </c>
      <c r="F184" s="14" t="s">
        <v>2591</v>
      </c>
      <c r="G184" s="12" t="s">
        <v>2592</v>
      </c>
      <c r="H184" s="12" t="s">
        <v>2507</v>
      </c>
    </row>
    <row r="185" spans="1:8" ht="66" customHeight="1" x14ac:dyDescent="0.3">
      <c r="A185" s="11">
        <v>72</v>
      </c>
      <c r="B185" s="12" t="s">
        <v>860</v>
      </c>
      <c r="C185" s="12" t="s">
        <v>2508</v>
      </c>
      <c r="D185" s="12" t="s">
        <v>2054</v>
      </c>
      <c r="E185" s="12" t="s">
        <v>2505</v>
      </c>
      <c r="F185" s="14" t="s">
        <v>1868</v>
      </c>
      <c r="G185" s="12" t="s">
        <v>2593</v>
      </c>
      <c r="H185" s="12" t="s">
        <v>2511</v>
      </c>
    </row>
    <row r="186" spans="1:8" ht="66" customHeight="1" x14ac:dyDescent="0.3">
      <c r="A186" s="11">
        <v>72</v>
      </c>
      <c r="B186" s="12" t="s">
        <v>860</v>
      </c>
      <c r="C186" s="12" t="s">
        <v>2512</v>
      </c>
      <c r="D186" s="12" t="s">
        <v>1822</v>
      </c>
      <c r="E186" s="12" t="s">
        <v>2505</v>
      </c>
      <c r="F186" s="14" t="s">
        <v>1323</v>
      </c>
      <c r="G186" s="12" t="s">
        <v>2594</v>
      </c>
      <c r="H186" s="12" t="s">
        <v>2515</v>
      </c>
    </row>
    <row r="187" spans="1:8" ht="66" customHeight="1" x14ac:dyDescent="0.3">
      <c r="A187" s="11">
        <v>73</v>
      </c>
      <c r="B187" s="12" t="s">
        <v>412</v>
      </c>
      <c r="C187" s="12" t="s">
        <v>2504</v>
      </c>
      <c r="D187" s="12" t="s">
        <v>1608</v>
      </c>
      <c r="E187" s="12" t="s">
        <v>2505</v>
      </c>
      <c r="F187" s="14" t="s">
        <v>2595</v>
      </c>
      <c r="G187" s="12" t="s">
        <v>2596</v>
      </c>
      <c r="H187" s="12" t="s">
        <v>2507</v>
      </c>
    </row>
    <row r="188" spans="1:8" ht="66" customHeight="1" x14ac:dyDescent="0.3">
      <c r="A188" s="11">
        <v>73</v>
      </c>
      <c r="B188" s="12" t="s">
        <v>412</v>
      </c>
      <c r="C188" s="12" t="s">
        <v>2508</v>
      </c>
      <c r="D188" s="12" t="s">
        <v>2054</v>
      </c>
      <c r="E188" s="12" t="s">
        <v>2505</v>
      </c>
      <c r="F188" s="14" t="s">
        <v>2595</v>
      </c>
      <c r="G188" s="12" t="s">
        <v>2597</v>
      </c>
      <c r="H188" s="12" t="s">
        <v>2511</v>
      </c>
    </row>
    <row r="189" spans="1:8" ht="66" customHeight="1" x14ac:dyDescent="0.3">
      <c r="A189" s="11">
        <v>73</v>
      </c>
      <c r="B189" s="12" t="s">
        <v>412</v>
      </c>
      <c r="C189" s="12" t="s">
        <v>2512</v>
      </c>
      <c r="D189" s="12" t="s">
        <v>1822</v>
      </c>
      <c r="E189" s="12" t="s">
        <v>2505</v>
      </c>
      <c r="F189" s="14" t="s">
        <v>418</v>
      </c>
      <c r="G189" s="12" t="s">
        <v>2598</v>
      </c>
      <c r="H189" s="12" t="s">
        <v>2515</v>
      </c>
    </row>
    <row r="190" spans="1:8" ht="66" customHeight="1" x14ac:dyDescent="0.3">
      <c r="A190" s="11">
        <v>74</v>
      </c>
      <c r="B190" s="12" t="s">
        <v>862</v>
      </c>
      <c r="C190" s="12" t="s">
        <v>2504</v>
      </c>
      <c r="D190" s="12" t="s">
        <v>1608</v>
      </c>
      <c r="E190" s="12" t="s">
        <v>2505</v>
      </c>
      <c r="F190" s="14" t="s">
        <v>2599</v>
      </c>
      <c r="G190" s="12" t="s">
        <v>2600</v>
      </c>
      <c r="H190" s="12" t="s">
        <v>2507</v>
      </c>
    </row>
    <row r="191" spans="1:8" ht="66" customHeight="1" x14ac:dyDescent="0.3">
      <c r="A191" s="11">
        <v>74</v>
      </c>
      <c r="B191" s="12" t="s">
        <v>862</v>
      </c>
      <c r="C191" s="12" t="s">
        <v>2508</v>
      </c>
      <c r="D191" s="12" t="s">
        <v>2054</v>
      </c>
      <c r="E191" s="12" t="s">
        <v>2505</v>
      </c>
      <c r="F191" s="14" t="s">
        <v>2601</v>
      </c>
      <c r="G191" s="12" t="s">
        <v>2602</v>
      </c>
      <c r="H191" s="12" t="s">
        <v>2511</v>
      </c>
    </row>
    <row r="192" spans="1:8" ht="66" customHeight="1" x14ac:dyDescent="0.3">
      <c r="A192" s="11">
        <v>74</v>
      </c>
      <c r="B192" s="12" t="s">
        <v>862</v>
      </c>
      <c r="C192" s="12" t="s">
        <v>2512</v>
      </c>
      <c r="D192" s="12" t="s">
        <v>1822</v>
      </c>
      <c r="E192" s="12" t="s">
        <v>2505</v>
      </c>
      <c r="F192" s="14" t="s">
        <v>1324</v>
      </c>
      <c r="G192" s="12" t="s">
        <v>2603</v>
      </c>
      <c r="H192" s="12" t="s">
        <v>2515</v>
      </c>
    </row>
    <row r="193" spans="1:8" ht="66" customHeight="1" x14ac:dyDescent="0.3">
      <c r="A193" s="11">
        <v>75</v>
      </c>
      <c r="B193" s="12" t="s">
        <v>437</v>
      </c>
      <c r="C193" s="12" t="s">
        <v>2504</v>
      </c>
      <c r="D193" s="12" t="s">
        <v>1608</v>
      </c>
      <c r="E193" s="12" t="s">
        <v>2505</v>
      </c>
      <c r="F193" s="14" t="s">
        <v>1325</v>
      </c>
      <c r="G193" s="12" t="s">
        <v>2604</v>
      </c>
      <c r="H193" s="12" t="s">
        <v>2507</v>
      </c>
    </row>
    <row r="194" spans="1:8" ht="66" customHeight="1" x14ac:dyDescent="0.3">
      <c r="A194" s="11">
        <v>75</v>
      </c>
      <c r="B194" s="12" t="s">
        <v>437</v>
      </c>
      <c r="C194" s="12" t="s">
        <v>2508</v>
      </c>
      <c r="D194" s="12" t="s">
        <v>2054</v>
      </c>
      <c r="E194" s="12" t="s">
        <v>2505</v>
      </c>
      <c r="F194" s="14" t="s">
        <v>2605</v>
      </c>
      <c r="G194" s="12" t="s">
        <v>2606</v>
      </c>
      <c r="H194" s="12" t="s">
        <v>2511</v>
      </c>
    </row>
    <row r="195" spans="1:8" ht="66" customHeight="1" x14ac:dyDescent="0.3">
      <c r="A195" s="11">
        <v>75</v>
      </c>
      <c r="B195" s="12" t="s">
        <v>437</v>
      </c>
      <c r="C195" s="12" t="s">
        <v>2512</v>
      </c>
      <c r="D195" s="12" t="s">
        <v>1822</v>
      </c>
      <c r="E195" s="12" t="s">
        <v>2505</v>
      </c>
      <c r="F195" s="14" t="s">
        <v>444</v>
      </c>
      <c r="G195" s="12" t="s">
        <v>2607</v>
      </c>
      <c r="H195" s="12" t="s">
        <v>2515</v>
      </c>
    </row>
    <row r="196" spans="1:8" ht="61.95" customHeight="1" x14ac:dyDescent="0.3">
      <c r="A196" s="11">
        <v>66</v>
      </c>
      <c r="B196" s="12" t="s">
        <v>855</v>
      </c>
      <c r="C196" s="12" t="s">
        <v>2608</v>
      </c>
      <c r="D196" s="12" t="s">
        <v>2609</v>
      </c>
      <c r="E196" s="12" t="s">
        <v>2610</v>
      </c>
      <c r="F196" s="14" t="s">
        <v>1317</v>
      </c>
      <c r="G196" s="12" t="s">
        <v>2611</v>
      </c>
      <c r="H196" s="12" t="s">
        <v>2612</v>
      </c>
    </row>
    <row r="197" spans="1:8" ht="61.95" customHeight="1" x14ac:dyDescent="0.3">
      <c r="A197" s="11">
        <v>54</v>
      </c>
      <c r="B197" s="12" t="s">
        <v>351</v>
      </c>
      <c r="C197" s="12" t="s">
        <v>2613</v>
      </c>
      <c r="D197" s="12" t="s">
        <v>2614</v>
      </c>
      <c r="E197" s="12" t="s">
        <v>2615</v>
      </c>
      <c r="F197" s="14" t="s">
        <v>356</v>
      </c>
      <c r="G197" s="12" t="s">
        <v>2616</v>
      </c>
      <c r="H197" s="12" t="s">
        <v>2617</v>
      </c>
    </row>
    <row r="198" spans="1:8" ht="61.95" customHeight="1" x14ac:dyDescent="0.3">
      <c r="A198" s="11">
        <v>64</v>
      </c>
      <c r="B198" s="12" t="s">
        <v>853</v>
      </c>
      <c r="C198" s="12" t="s">
        <v>2618</v>
      </c>
      <c r="D198" s="12" t="s">
        <v>1900</v>
      </c>
      <c r="E198" s="12" t="s">
        <v>2054</v>
      </c>
      <c r="F198" s="14" t="s">
        <v>1905</v>
      </c>
      <c r="G198" s="12" t="s">
        <v>2619</v>
      </c>
      <c r="H198" s="12" t="s">
        <v>2620</v>
      </c>
    </row>
    <row r="199" spans="1:8" ht="61.95" customHeight="1" x14ac:dyDescent="0.3">
      <c r="A199" s="11">
        <v>70</v>
      </c>
      <c r="B199" s="12" t="s">
        <v>859</v>
      </c>
      <c r="C199" s="12" t="s">
        <v>2621</v>
      </c>
      <c r="D199" s="12" t="s">
        <v>1690</v>
      </c>
      <c r="E199" s="12" t="s">
        <v>2054</v>
      </c>
      <c r="F199" s="14" t="s">
        <v>1321</v>
      </c>
      <c r="G199" s="12" t="s">
        <v>2622</v>
      </c>
      <c r="H199" s="12" t="s">
        <v>2623</v>
      </c>
    </row>
    <row r="200" spans="1:8" ht="70.95" customHeight="1" x14ac:dyDescent="0.3">
      <c r="A200" s="11">
        <v>76</v>
      </c>
      <c r="B200" s="12" t="s">
        <v>446</v>
      </c>
      <c r="C200" s="12" t="s">
        <v>2624</v>
      </c>
      <c r="D200" s="12" t="s">
        <v>2625</v>
      </c>
      <c r="E200" s="12" t="s">
        <v>2626</v>
      </c>
      <c r="F200" s="14" t="s">
        <v>1327</v>
      </c>
      <c r="G200" s="12" t="s">
        <v>2627</v>
      </c>
      <c r="H200" s="12" t="s">
        <v>2628</v>
      </c>
    </row>
    <row r="201" spans="1:8" ht="70.95" customHeight="1" x14ac:dyDescent="0.3">
      <c r="A201" s="11">
        <v>76</v>
      </c>
      <c r="B201" s="12" t="s">
        <v>446</v>
      </c>
      <c r="C201" s="12" t="s">
        <v>2629</v>
      </c>
      <c r="D201" s="12" t="s">
        <v>2630</v>
      </c>
      <c r="E201" s="12" t="s">
        <v>2626</v>
      </c>
      <c r="F201" s="14" t="s">
        <v>2631</v>
      </c>
      <c r="G201" s="12" t="s">
        <v>2632</v>
      </c>
      <c r="H201" s="12" t="s">
        <v>2628</v>
      </c>
    </row>
    <row r="202" spans="1:8" ht="70.95" customHeight="1" x14ac:dyDescent="0.3">
      <c r="A202" s="11">
        <v>76</v>
      </c>
      <c r="B202" s="12" t="s">
        <v>446</v>
      </c>
      <c r="C202" s="12" t="s">
        <v>2633</v>
      </c>
      <c r="D202" s="12" t="s">
        <v>2634</v>
      </c>
      <c r="E202" s="12" t="s">
        <v>2626</v>
      </c>
      <c r="F202" s="14" t="s">
        <v>451</v>
      </c>
      <c r="G202" s="12" t="s">
        <v>2635</v>
      </c>
      <c r="H202" s="12" t="s">
        <v>2628</v>
      </c>
    </row>
    <row r="203" spans="1:8" ht="70.95" customHeight="1" x14ac:dyDescent="0.3">
      <c r="A203" s="11">
        <v>77</v>
      </c>
      <c r="B203" s="12" t="s">
        <v>453</v>
      </c>
      <c r="C203" s="12" t="s">
        <v>2624</v>
      </c>
      <c r="D203" s="12" t="s">
        <v>2625</v>
      </c>
      <c r="E203" s="12" t="s">
        <v>2626</v>
      </c>
      <c r="F203" s="14" t="s">
        <v>1328</v>
      </c>
      <c r="G203" s="12" t="s">
        <v>2636</v>
      </c>
      <c r="H203" s="12" t="s">
        <v>2637</v>
      </c>
    </row>
    <row r="204" spans="1:8" ht="70.95" customHeight="1" x14ac:dyDescent="0.3">
      <c r="A204" s="11">
        <v>77</v>
      </c>
      <c r="B204" s="12" t="s">
        <v>453</v>
      </c>
      <c r="C204" s="12" t="s">
        <v>2629</v>
      </c>
      <c r="D204" s="12" t="s">
        <v>2630</v>
      </c>
      <c r="E204" s="12" t="s">
        <v>2626</v>
      </c>
      <c r="F204" s="14" t="s">
        <v>2638</v>
      </c>
      <c r="G204" s="12" t="s">
        <v>2639</v>
      </c>
      <c r="H204" s="12" t="s">
        <v>2637</v>
      </c>
    </row>
    <row r="205" spans="1:8" ht="70.95" customHeight="1" x14ac:dyDescent="0.3">
      <c r="A205" s="11">
        <v>77</v>
      </c>
      <c r="B205" s="12" t="s">
        <v>453</v>
      </c>
      <c r="C205" s="12" t="s">
        <v>2633</v>
      </c>
      <c r="D205" s="12" t="s">
        <v>2634</v>
      </c>
      <c r="E205" s="12" t="s">
        <v>2626</v>
      </c>
      <c r="F205" s="14" t="s">
        <v>459</v>
      </c>
      <c r="G205" s="12" t="s">
        <v>2640</v>
      </c>
      <c r="H205" s="12" t="s">
        <v>2637</v>
      </c>
    </row>
    <row r="206" spans="1:8" ht="70.95" customHeight="1" x14ac:dyDescent="0.3">
      <c r="A206" s="11">
        <v>78</v>
      </c>
      <c r="B206" s="12" t="s">
        <v>865</v>
      </c>
      <c r="C206" s="12" t="s">
        <v>2624</v>
      </c>
      <c r="D206" s="12" t="s">
        <v>2625</v>
      </c>
      <c r="E206" s="12" t="s">
        <v>2626</v>
      </c>
      <c r="F206" s="14" t="s">
        <v>1329</v>
      </c>
      <c r="G206" s="12" t="s">
        <v>2641</v>
      </c>
      <c r="H206" s="12" t="s">
        <v>2642</v>
      </c>
    </row>
    <row r="207" spans="1:8" ht="70.95" customHeight="1" x14ac:dyDescent="0.3">
      <c r="A207" s="11">
        <v>78</v>
      </c>
      <c r="B207" s="12" t="s">
        <v>865</v>
      </c>
      <c r="C207" s="12" t="s">
        <v>2629</v>
      </c>
      <c r="D207" s="12" t="s">
        <v>2630</v>
      </c>
      <c r="E207" s="12" t="s">
        <v>2626</v>
      </c>
      <c r="F207" s="14" t="s">
        <v>2643</v>
      </c>
      <c r="G207" s="12" t="s">
        <v>2644</v>
      </c>
      <c r="H207" s="12" t="s">
        <v>2642</v>
      </c>
    </row>
    <row r="208" spans="1:8" ht="70.95" customHeight="1" x14ac:dyDescent="0.3">
      <c r="A208" s="11">
        <v>78</v>
      </c>
      <c r="B208" s="12" t="s">
        <v>865</v>
      </c>
      <c r="C208" s="12" t="s">
        <v>2633</v>
      </c>
      <c r="D208" s="12" t="s">
        <v>2634</v>
      </c>
      <c r="E208" s="12" t="s">
        <v>2626</v>
      </c>
      <c r="F208" s="14" t="s">
        <v>2643</v>
      </c>
      <c r="G208" s="12" t="s">
        <v>2645</v>
      </c>
      <c r="H208" s="12" t="s">
        <v>2642</v>
      </c>
    </row>
    <row r="209" spans="1:8" ht="70.95" customHeight="1" x14ac:dyDescent="0.3">
      <c r="A209" s="11">
        <v>79</v>
      </c>
      <c r="B209" s="12" t="s">
        <v>461</v>
      </c>
      <c r="C209" s="12" t="s">
        <v>2624</v>
      </c>
      <c r="D209" s="12" t="s">
        <v>2625</v>
      </c>
      <c r="E209" s="12" t="s">
        <v>2626</v>
      </c>
      <c r="F209" s="14" t="s">
        <v>1330</v>
      </c>
      <c r="G209" s="12" t="s">
        <v>2646</v>
      </c>
      <c r="H209" s="12" t="s">
        <v>2647</v>
      </c>
    </row>
    <row r="210" spans="1:8" ht="70.95" customHeight="1" x14ac:dyDescent="0.3">
      <c r="A210" s="11">
        <v>79</v>
      </c>
      <c r="B210" s="12" t="s">
        <v>461</v>
      </c>
      <c r="C210" s="12" t="s">
        <v>2629</v>
      </c>
      <c r="D210" s="12" t="s">
        <v>2630</v>
      </c>
      <c r="E210" s="12" t="s">
        <v>2626</v>
      </c>
      <c r="F210" s="14" t="s">
        <v>2648</v>
      </c>
      <c r="G210" s="12" t="s">
        <v>2649</v>
      </c>
      <c r="H210" s="12" t="s">
        <v>2647</v>
      </c>
    </row>
    <row r="211" spans="1:8" ht="70.95" customHeight="1" x14ac:dyDescent="0.3">
      <c r="A211" s="11">
        <v>79</v>
      </c>
      <c r="B211" s="12" t="s">
        <v>461</v>
      </c>
      <c r="C211" s="12" t="s">
        <v>2633</v>
      </c>
      <c r="D211" s="12" t="s">
        <v>2634</v>
      </c>
      <c r="E211" s="12" t="s">
        <v>2626</v>
      </c>
      <c r="F211" s="14" t="s">
        <v>1934</v>
      </c>
      <c r="G211" s="12" t="s">
        <v>2650</v>
      </c>
      <c r="H211" s="12" t="s">
        <v>2647</v>
      </c>
    </row>
    <row r="212" spans="1:8" ht="70.95" customHeight="1" x14ac:dyDescent="0.3">
      <c r="A212" s="11">
        <v>80</v>
      </c>
      <c r="B212" s="12" t="s">
        <v>866</v>
      </c>
      <c r="C212" s="12" t="s">
        <v>2624</v>
      </c>
      <c r="D212" s="12" t="s">
        <v>2625</v>
      </c>
      <c r="E212" s="12" t="s">
        <v>2626</v>
      </c>
      <c r="F212" s="14" t="s">
        <v>1331</v>
      </c>
      <c r="G212" s="12" t="s">
        <v>2651</v>
      </c>
      <c r="H212" s="12" t="s">
        <v>2652</v>
      </c>
    </row>
    <row r="213" spans="1:8" ht="70.95" customHeight="1" x14ac:dyDescent="0.3">
      <c r="A213" s="11">
        <v>80</v>
      </c>
      <c r="B213" s="12" t="s">
        <v>866</v>
      </c>
      <c r="C213" s="12" t="s">
        <v>2629</v>
      </c>
      <c r="D213" s="12" t="s">
        <v>2630</v>
      </c>
      <c r="E213" s="12" t="s">
        <v>2626</v>
      </c>
      <c r="F213" s="14" t="s">
        <v>1331</v>
      </c>
      <c r="G213" s="12" t="s">
        <v>2653</v>
      </c>
      <c r="H213" s="12" t="s">
        <v>2652</v>
      </c>
    </row>
    <row r="214" spans="1:8" ht="70.95" customHeight="1" x14ac:dyDescent="0.3">
      <c r="A214" s="11">
        <v>80</v>
      </c>
      <c r="B214" s="12" t="s">
        <v>866</v>
      </c>
      <c r="C214" s="12" t="s">
        <v>2633</v>
      </c>
      <c r="D214" s="12" t="s">
        <v>2634</v>
      </c>
      <c r="E214" s="12" t="s">
        <v>2626</v>
      </c>
      <c r="F214" s="14" t="s">
        <v>1331</v>
      </c>
      <c r="G214" s="12" t="s">
        <v>2654</v>
      </c>
      <c r="H214" s="12" t="s">
        <v>2652</v>
      </c>
    </row>
    <row r="215" spans="1:8" ht="70.95" customHeight="1" x14ac:dyDescent="0.3">
      <c r="A215" s="11">
        <v>81</v>
      </c>
      <c r="B215" s="12" t="s">
        <v>468</v>
      </c>
      <c r="C215" s="12" t="s">
        <v>2624</v>
      </c>
      <c r="D215" s="12" t="s">
        <v>2625</v>
      </c>
      <c r="E215" s="12" t="s">
        <v>2626</v>
      </c>
      <c r="F215" s="14" t="s">
        <v>473</v>
      </c>
      <c r="G215" s="12" t="s">
        <v>2655</v>
      </c>
      <c r="H215" s="12" t="s">
        <v>2656</v>
      </c>
    </row>
    <row r="216" spans="1:8" ht="70.95" customHeight="1" x14ac:dyDescent="0.3">
      <c r="A216" s="11">
        <v>81</v>
      </c>
      <c r="B216" s="12" t="s">
        <v>468</v>
      </c>
      <c r="C216" s="12" t="s">
        <v>2629</v>
      </c>
      <c r="D216" s="12" t="s">
        <v>2630</v>
      </c>
      <c r="E216" s="12" t="s">
        <v>2626</v>
      </c>
      <c r="F216" s="14" t="s">
        <v>2657</v>
      </c>
      <c r="G216" s="12" t="s">
        <v>2658</v>
      </c>
      <c r="H216" s="12" t="s">
        <v>2656</v>
      </c>
    </row>
    <row r="217" spans="1:8" ht="70.95" customHeight="1" x14ac:dyDescent="0.3">
      <c r="A217" s="11">
        <v>81</v>
      </c>
      <c r="B217" s="12" t="s">
        <v>468</v>
      </c>
      <c r="C217" s="12" t="s">
        <v>2633</v>
      </c>
      <c r="D217" s="12" t="s">
        <v>2634</v>
      </c>
      <c r="E217" s="12" t="s">
        <v>2626</v>
      </c>
      <c r="F217" s="14" t="s">
        <v>1952</v>
      </c>
      <c r="G217" s="12" t="s">
        <v>2659</v>
      </c>
      <c r="H217" s="12" t="s">
        <v>2656</v>
      </c>
    </row>
    <row r="218" spans="1:8" ht="70.95" customHeight="1" x14ac:dyDescent="0.3">
      <c r="A218" s="11">
        <v>82</v>
      </c>
      <c r="B218" s="12" t="s">
        <v>867</v>
      </c>
      <c r="C218" s="12" t="s">
        <v>2624</v>
      </c>
      <c r="D218" s="12" t="s">
        <v>2625</v>
      </c>
      <c r="E218" s="12" t="s">
        <v>2626</v>
      </c>
      <c r="F218" s="14" t="s">
        <v>1332</v>
      </c>
      <c r="G218" s="12" t="s">
        <v>2660</v>
      </c>
      <c r="H218" s="12" t="s">
        <v>2661</v>
      </c>
    </row>
    <row r="219" spans="1:8" ht="70.95" customHeight="1" x14ac:dyDescent="0.3">
      <c r="A219" s="11">
        <v>82</v>
      </c>
      <c r="B219" s="12" t="s">
        <v>867</v>
      </c>
      <c r="C219" s="12" t="s">
        <v>2629</v>
      </c>
      <c r="D219" s="12" t="s">
        <v>2630</v>
      </c>
      <c r="E219" s="12" t="s">
        <v>2626</v>
      </c>
      <c r="F219" s="14" t="s">
        <v>2662</v>
      </c>
      <c r="G219" s="12" t="s">
        <v>2663</v>
      </c>
      <c r="H219" s="12" t="s">
        <v>2661</v>
      </c>
    </row>
    <row r="220" spans="1:8" ht="70.95" customHeight="1" x14ac:dyDescent="0.3">
      <c r="A220" s="11">
        <v>82</v>
      </c>
      <c r="B220" s="12" t="s">
        <v>867</v>
      </c>
      <c r="C220" s="12" t="s">
        <v>2633</v>
      </c>
      <c r="D220" s="12" t="s">
        <v>2634</v>
      </c>
      <c r="E220" s="12" t="s">
        <v>2626</v>
      </c>
      <c r="F220" s="14" t="s">
        <v>2664</v>
      </c>
      <c r="G220" s="12" t="s">
        <v>2665</v>
      </c>
      <c r="H220" s="12" t="s">
        <v>2661</v>
      </c>
    </row>
    <row r="221" spans="1:8" ht="70.95" customHeight="1" x14ac:dyDescent="0.3">
      <c r="A221" s="11">
        <v>83</v>
      </c>
      <c r="B221" s="12" t="s">
        <v>868</v>
      </c>
      <c r="C221" s="12" t="s">
        <v>2624</v>
      </c>
      <c r="D221" s="12" t="s">
        <v>2625</v>
      </c>
      <c r="E221" s="12" t="s">
        <v>2626</v>
      </c>
      <c r="F221" s="14" t="s">
        <v>1333</v>
      </c>
      <c r="G221" s="12" t="s">
        <v>2666</v>
      </c>
      <c r="H221" s="12" t="s">
        <v>2667</v>
      </c>
    </row>
    <row r="222" spans="1:8" ht="70.95" customHeight="1" x14ac:dyDescent="0.3">
      <c r="A222" s="11">
        <v>83</v>
      </c>
      <c r="B222" s="12" t="s">
        <v>868</v>
      </c>
      <c r="C222" s="12" t="s">
        <v>2629</v>
      </c>
      <c r="D222" s="12" t="s">
        <v>2630</v>
      </c>
      <c r="E222" s="12" t="s">
        <v>2626</v>
      </c>
      <c r="F222" s="14" t="s">
        <v>2668</v>
      </c>
      <c r="G222" s="12" t="s">
        <v>2669</v>
      </c>
      <c r="H222" s="12" t="s">
        <v>2667</v>
      </c>
    </row>
    <row r="223" spans="1:8" ht="70.95" customHeight="1" x14ac:dyDescent="0.3">
      <c r="A223" s="11">
        <v>83</v>
      </c>
      <c r="B223" s="12" t="s">
        <v>868</v>
      </c>
      <c r="C223" s="12" t="s">
        <v>2633</v>
      </c>
      <c r="D223" s="12" t="s">
        <v>2634</v>
      </c>
      <c r="E223" s="12" t="s">
        <v>2626</v>
      </c>
      <c r="F223" s="14" t="s">
        <v>2670</v>
      </c>
      <c r="G223" s="12" t="s">
        <v>2671</v>
      </c>
      <c r="H223" s="12" t="s">
        <v>2667</v>
      </c>
    </row>
    <row r="224" spans="1:8" ht="70.95" customHeight="1" x14ac:dyDescent="0.3">
      <c r="A224" s="11">
        <v>84</v>
      </c>
      <c r="B224" s="12" t="s">
        <v>475</v>
      </c>
      <c r="C224" s="12" t="s">
        <v>2624</v>
      </c>
      <c r="D224" s="12" t="s">
        <v>2625</v>
      </c>
      <c r="E224" s="12" t="s">
        <v>2626</v>
      </c>
      <c r="F224" s="14" t="s">
        <v>479</v>
      </c>
      <c r="G224" s="12" t="s">
        <v>2672</v>
      </c>
      <c r="H224" s="12" t="s">
        <v>2673</v>
      </c>
    </row>
    <row r="225" spans="1:8" ht="70.95" customHeight="1" x14ac:dyDescent="0.3">
      <c r="A225" s="11">
        <v>84</v>
      </c>
      <c r="B225" s="12" t="s">
        <v>475</v>
      </c>
      <c r="C225" s="12" t="s">
        <v>2629</v>
      </c>
      <c r="D225" s="12" t="s">
        <v>2630</v>
      </c>
      <c r="E225" s="12" t="s">
        <v>2626</v>
      </c>
      <c r="F225" s="14" t="s">
        <v>2674</v>
      </c>
      <c r="G225" s="12" t="s">
        <v>2675</v>
      </c>
      <c r="H225" s="12" t="s">
        <v>2673</v>
      </c>
    </row>
    <row r="226" spans="1:8" ht="70.95" customHeight="1" x14ac:dyDescent="0.3">
      <c r="A226" s="11">
        <v>84</v>
      </c>
      <c r="B226" s="12" t="s">
        <v>475</v>
      </c>
      <c r="C226" s="12" t="s">
        <v>2633</v>
      </c>
      <c r="D226" s="12" t="s">
        <v>2634</v>
      </c>
      <c r="E226" s="12" t="s">
        <v>2626</v>
      </c>
      <c r="F226" s="14" t="s">
        <v>2676</v>
      </c>
      <c r="G226" s="12" t="s">
        <v>2677</v>
      </c>
      <c r="H226" s="12" t="s">
        <v>2673</v>
      </c>
    </row>
    <row r="227" spans="1:8" ht="70.95" customHeight="1" x14ac:dyDescent="0.3">
      <c r="A227" s="11">
        <v>85</v>
      </c>
      <c r="B227" s="12" t="s">
        <v>869</v>
      </c>
      <c r="C227" s="12" t="s">
        <v>2624</v>
      </c>
      <c r="D227" s="12" t="s">
        <v>2625</v>
      </c>
      <c r="E227" s="12" t="s">
        <v>2626</v>
      </c>
      <c r="F227" s="14" t="s">
        <v>1334</v>
      </c>
      <c r="G227" s="12" t="s">
        <v>2678</v>
      </c>
      <c r="H227" s="12" t="s">
        <v>2679</v>
      </c>
    </row>
    <row r="228" spans="1:8" ht="70.95" customHeight="1" x14ac:dyDescent="0.3">
      <c r="A228" s="11">
        <v>85</v>
      </c>
      <c r="B228" s="12" t="s">
        <v>869</v>
      </c>
      <c r="C228" s="12" t="s">
        <v>2629</v>
      </c>
      <c r="D228" s="12" t="s">
        <v>2630</v>
      </c>
      <c r="E228" s="12" t="s">
        <v>2626</v>
      </c>
      <c r="F228" s="14" t="s">
        <v>2680</v>
      </c>
      <c r="G228" s="12" t="s">
        <v>2681</v>
      </c>
      <c r="H228" s="12" t="s">
        <v>2679</v>
      </c>
    </row>
    <row r="229" spans="1:8" ht="70.95" customHeight="1" x14ac:dyDescent="0.3">
      <c r="A229" s="11">
        <v>85</v>
      </c>
      <c r="B229" s="12" t="s">
        <v>869</v>
      </c>
      <c r="C229" s="12" t="s">
        <v>2633</v>
      </c>
      <c r="D229" s="12" t="s">
        <v>2634</v>
      </c>
      <c r="E229" s="12" t="s">
        <v>2626</v>
      </c>
      <c r="F229" s="14" t="s">
        <v>2680</v>
      </c>
      <c r="G229" s="12" t="s">
        <v>2682</v>
      </c>
      <c r="H229" s="12" t="s">
        <v>2679</v>
      </c>
    </row>
    <row r="230" spans="1:8" ht="70.95" customHeight="1" x14ac:dyDescent="0.3">
      <c r="A230" s="11">
        <v>86</v>
      </c>
      <c r="B230" s="12" t="s">
        <v>481</v>
      </c>
      <c r="C230" s="12" t="s">
        <v>2624</v>
      </c>
      <c r="D230" s="12" t="s">
        <v>2625</v>
      </c>
      <c r="E230" s="12" t="s">
        <v>2626</v>
      </c>
      <c r="F230" s="14" t="s">
        <v>1335</v>
      </c>
      <c r="G230" s="12" t="s">
        <v>2683</v>
      </c>
      <c r="H230" s="12" t="s">
        <v>2684</v>
      </c>
    </row>
    <row r="231" spans="1:8" ht="70.95" customHeight="1" x14ac:dyDescent="0.3">
      <c r="A231" s="11">
        <v>86</v>
      </c>
      <c r="B231" s="12" t="s">
        <v>481</v>
      </c>
      <c r="C231" s="12" t="s">
        <v>2629</v>
      </c>
      <c r="D231" s="12" t="s">
        <v>2630</v>
      </c>
      <c r="E231" s="12" t="s">
        <v>2626</v>
      </c>
      <c r="F231" s="14" t="s">
        <v>2685</v>
      </c>
      <c r="G231" s="12" t="s">
        <v>2686</v>
      </c>
      <c r="H231" s="12" t="s">
        <v>2684</v>
      </c>
    </row>
    <row r="232" spans="1:8" ht="70.95" customHeight="1" x14ac:dyDescent="0.3">
      <c r="A232" s="11">
        <v>86</v>
      </c>
      <c r="B232" s="12" t="s">
        <v>481</v>
      </c>
      <c r="C232" s="12" t="s">
        <v>2633</v>
      </c>
      <c r="D232" s="12" t="s">
        <v>2634</v>
      </c>
      <c r="E232" s="12" t="s">
        <v>2626</v>
      </c>
      <c r="F232" s="14" t="s">
        <v>486</v>
      </c>
      <c r="G232" s="12" t="s">
        <v>2687</v>
      </c>
      <c r="H232" s="12" t="s">
        <v>2684</v>
      </c>
    </row>
    <row r="233" spans="1:8" ht="70.95" customHeight="1" x14ac:dyDescent="0.3">
      <c r="A233" s="11">
        <v>87</v>
      </c>
      <c r="B233" s="12" t="s">
        <v>870</v>
      </c>
      <c r="C233" s="12" t="s">
        <v>2624</v>
      </c>
      <c r="D233" s="12" t="s">
        <v>2625</v>
      </c>
      <c r="E233" s="12" t="s">
        <v>2626</v>
      </c>
      <c r="F233" s="14" t="s">
        <v>1336</v>
      </c>
      <c r="G233" s="12" t="s">
        <v>2688</v>
      </c>
      <c r="H233" s="12" t="s">
        <v>2689</v>
      </c>
    </row>
    <row r="234" spans="1:8" ht="70.95" customHeight="1" x14ac:dyDescent="0.3">
      <c r="A234" s="11">
        <v>87</v>
      </c>
      <c r="B234" s="12" t="s">
        <v>870</v>
      </c>
      <c r="C234" s="12" t="s">
        <v>2629</v>
      </c>
      <c r="D234" s="12" t="s">
        <v>2630</v>
      </c>
      <c r="E234" s="12" t="s">
        <v>2626</v>
      </c>
      <c r="F234" s="14" t="s">
        <v>2690</v>
      </c>
      <c r="G234" s="12" t="s">
        <v>2691</v>
      </c>
      <c r="H234" s="12" t="s">
        <v>2689</v>
      </c>
    </row>
    <row r="235" spans="1:8" ht="70.95" customHeight="1" x14ac:dyDescent="0.3">
      <c r="A235" s="11">
        <v>87</v>
      </c>
      <c r="B235" s="12" t="s">
        <v>870</v>
      </c>
      <c r="C235" s="12" t="s">
        <v>2633</v>
      </c>
      <c r="D235" s="12" t="s">
        <v>2634</v>
      </c>
      <c r="E235" s="12" t="s">
        <v>2626</v>
      </c>
      <c r="F235" s="14" t="s">
        <v>2692</v>
      </c>
      <c r="G235" s="12" t="s">
        <v>2693</v>
      </c>
      <c r="H235" s="12" t="s">
        <v>2689</v>
      </c>
    </row>
    <row r="236" spans="1:8" ht="70.95" customHeight="1" x14ac:dyDescent="0.3">
      <c r="A236" s="11">
        <v>88</v>
      </c>
      <c r="B236" s="12" t="s">
        <v>871</v>
      </c>
      <c r="C236" s="12" t="s">
        <v>2624</v>
      </c>
      <c r="D236" s="12" t="s">
        <v>2625</v>
      </c>
      <c r="E236" s="12" t="s">
        <v>2626</v>
      </c>
      <c r="F236" s="14" t="s">
        <v>1337</v>
      </c>
      <c r="G236" s="12" t="s">
        <v>2694</v>
      </c>
      <c r="H236" s="12" t="s">
        <v>2695</v>
      </c>
    </row>
    <row r="237" spans="1:8" ht="70.95" customHeight="1" x14ac:dyDescent="0.3">
      <c r="A237" s="11">
        <v>88</v>
      </c>
      <c r="B237" s="12" t="s">
        <v>871</v>
      </c>
      <c r="C237" s="12" t="s">
        <v>2629</v>
      </c>
      <c r="D237" s="12" t="s">
        <v>2630</v>
      </c>
      <c r="E237" s="12" t="s">
        <v>2626</v>
      </c>
      <c r="F237" s="14" t="s">
        <v>2696</v>
      </c>
      <c r="G237" s="12" t="s">
        <v>2697</v>
      </c>
      <c r="H237" s="12" t="s">
        <v>2695</v>
      </c>
    </row>
    <row r="238" spans="1:8" ht="70.95" customHeight="1" x14ac:dyDescent="0.3">
      <c r="A238" s="11">
        <v>88</v>
      </c>
      <c r="B238" s="12" t="s">
        <v>871</v>
      </c>
      <c r="C238" s="12" t="s">
        <v>2633</v>
      </c>
      <c r="D238" s="12" t="s">
        <v>2634</v>
      </c>
      <c r="E238" s="12" t="s">
        <v>2626</v>
      </c>
      <c r="F238" s="14" t="s">
        <v>1337</v>
      </c>
      <c r="G238" s="12" t="s">
        <v>2698</v>
      </c>
      <c r="H238" s="12" t="s">
        <v>2695</v>
      </c>
    </row>
    <row r="239" spans="1:8" ht="70.95" customHeight="1" x14ac:dyDescent="0.3">
      <c r="A239" s="11">
        <v>89</v>
      </c>
      <c r="B239" s="12" t="s">
        <v>872</v>
      </c>
      <c r="C239" s="12" t="s">
        <v>2624</v>
      </c>
      <c r="D239" s="12" t="s">
        <v>2625</v>
      </c>
      <c r="E239" s="12" t="s">
        <v>2626</v>
      </c>
      <c r="F239" s="14" t="s">
        <v>1338</v>
      </c>
      <c r="G239" s="12" t="s">
        <v>2699</v>
      </c>
      <c r="H239" s="12" t="s">
        <v>2700</v>
      </c>
    </row>
    <row r="240" spans="1:8" ht="70.95" customHeight="1" x14ac:dyDescent="0.3">
      <c r="A240" s="11">
        <v>89</v>
      </c>
      <c r="B240" s="12" t="s">
        <v>872</v>
      </c>
      <c r="C240" s="12" t="s">
        <v>2629</v>
      </c>
      <c r="D240" s="12" t="s">
        <v>2630</v>
      </c>
      <c r="E240" s="12" t="s">
        <v>2626</v>
      </c>
      <c r="F240" s="14" t="s">
        <v>2701</v>
      </c>
      <c r="G240" s="12" t="s">
        <v>2702</v>
      </c>
      <c r="H240" s="12" t="s">
        <v>2700</v>
      </c>
    </row>
    <row r="241" spans="1:8" ht="70.95" customHeight="1" x14ac:dyDescent="0.3">
      <c r="A241" s="11">
        <v>89</v>
      </c>
      <c r="B241" s="12" t="s">
        <v>872</v>
      </c>
      <c r="C241" s="12" t="s">
        <v>2633</v>
      </c>
      <c r="D241" s="12" t="s">
        <v>2634</v>
      </c>
      <c r="E241" s="12" t="s">
        <v>2626</v>
      </c>
      <c r="F241" s="14" t="s">
        <v>2703</v>
      </c>
      <c r="G241" s="12" t="s">
        <v>2704</v>
      </c>
      <c r="H241" s="12" t="s">
        <v>2700</v>
      </c>
    </row>
    <row r="242" spans="1:8" ht="70.95" customHeight="1" x14ac:dyDescent="0.3">
      <c r="A242" s="11">
        <v>90</v>
      </c>
      <c r="B242" s="12" t="s">
        <v>488</v>
      </c>
      <c r="C242" s="12" t="s">
        <v>2624</v>
      </c>
      <c r="D242" s="12" t="s">
        <v>2625</v>
      </c>
      <c r="E242" s="12" t="s">
        <v>2626</v>
      </c>
      <c r="F242" s="14" t="s">
        <v>1339</v>
      </c>
      <c r="G242" s="12" t="s">
        <v>2705</v>
      </c>
      <c r="H242" s="12" t="s">
        <v>2706</v>
      </c>
    </row>
    <row r="243" spans="1:8" ht="70.95" customHeight="1" x14ac:dyDescent="0.3">
      <c r="A243" s="11">
        <v>90</v>
      </c>
      <c r="B243" s="12" t="s">
        <v>488</v>
      </c>
      <c r="C243" s="12" t="s">
        <v>2629</v>
      </c>
      <c r="D243" s="12" t="s">
        <v>2630</v>
      </c>
      <c r="E243" s="12" t="s">
        <v>2626</v>
      </c>
      <c r="F243" s="14" t="s">
        <v>2707</v>
      </c>
      <c r="G243" s="12" t="s">
        <v>2708</v>
      </c>
      <c r="H243" s="12" t="s">
        <v>2706</v>
      </c>
    </row>
    <row r="244" spans="1:8" ht="70.95" customHeight="1" x14ac:dyDescent="0.3">
      <c r="A244" s="11">
        <v>90</v>
      </c>
      <c r="B244" s="12" t="s">
        <v>488</v>
      </c>
      <c r="C244" s="12" t="s">
        <v>2633</v>
      </c>
      <c r="D244" s="12" t="s">
        <v>2634</v>
      </c>
      <c r="E244" s="12" t="s">
        <v>2626</v>
      </c>
      <c r="F244" s="14" t="s">
        <v>494</v>
      </c>
      <c r="G244" s="12" t="s">
        <v>2709</v>
      </c>
      <c r="H244" s="12" t="s">
        <v>2706</v>
      </c>
    </row>
    <row r="245" spans="1:8" ht="70.95" customHeight="1" x14ac:dyDescent="0.3">
      <c r="A245" s="11">
        <v>91</v>
      </c>
      <c r="B245" s="12" t="s">
        <v>873</v>
      </c>
      <c r="C245" s="12" t="s">
        <v>2624</v>
      </c>
      <c r="D245" s="12" t="s">
        <v>2625</v>
      </c>
      <c r="E245" s="12" t="s">
        <v>2626</v>
      </c>
      <c r="F245" s="14" t="s">
        <v>1340</v>
      </c>
      <c r="G245" s="12" t="s">
        <v>2710</v>
      </c>
      <c r="H245" s="12" t="s">
        <v>2711</v>
      </c>
    </row>
    <row r="246" spans="1:8" ht="70.95" customHeight="1" x14ac:dyDescent="0.3">
      <c r="A246" s="11">
        <v>91</v>
      </c>
      <c r="B246" s="12" t="s">
        <v>873</v>
      </c>
      <c r="C246" s="12" t="s">
        <v>2629</v>
      </c>
      <c r="D246" s="12" t="s">
        <v>2630</v>
      </c>
      <c r="E246" s="12" t="s">
        <v>2626</v>
      </c>
      <c r="F246" s="14" t="s">
        <v>1340</v>
      </c>
      <c r="G246" s="12" t="s">
        <v>2712</v>
      </c>
      <c r="H246" s="12" t="s">
        <v>2711</v>
      </c>
    </row>
    <row r="247" spans="1:8" ht="70.95" customHeight="1" x14ac:dyDescent="0.3">
      <c r="A247" s="11">
        <v>91</v>
      </c>
      <c r="B247" s="12" t="s">
        <v>873</v>
      </c>
      <c r="C247" s="12" t="s">
        <v>2633</v>
      </c>
      <c r="D247" s="12" t="s">
        <v>2634</v>
      </c>
      <c r="E247" s="12" t="s">
        <v>2626</v>
      </c>
      <c r="F247" s="14" t="s">
        <v>1340</v>
      </c>
      <c r="G247" s="12" t="s">
        <v>2713</v>
      </c>
      <c r="H247" s="12" t="s">
        <v>2711</v>
      </c>
    </row>
    <row r="248" spans="1:8" ht="70.95" customHeight="1" x14ac:dyDescent="0.3">
      <c r="A248" s="11">
        <v>92</v>
      </c>
      <c r="B248" s="12" t="s">
        <v>496</v>
      </c>
      <c r="C248" s="12" t="s">
        <v>2624</v>
      </c>
      <c r="D248" s="12" t="s">
        <v>2625</v>
      </c>
      <c r="E248" s="12" t="s">
        <v>2626</v>
      </c>
      <c r="F248" s="14" t="s">
        <v>501</v>
      </c>
      <c r="G248" s="12" t="s">
        <v>2714</v>
      </c>
      <c r="H248" s="12" t="s">
        <v>2715</v>
      </c>
    </row>
    <row r="249" spans="1:8" ht="70.95" customHeight="1" x14ac:dyDescent="0.3">
      <c r="A249" s="11">
        <v>92</v>
      </c>
      <c r="B249" s="12" t="s">
        <v>496</v>
      </c>
      <c r="C249" s="12" t="s">
        <v>2629</v>
      </c>
      <c r="D249" s="12" t="s">
        <v>2630</v>
      </c>
      <c r="E249" s="12" t="s">
        <v>2626</v>
      </c>
      <c r="F249" s="14" t="s">
        <v>2716</v>
      </c>
      <c r="G249" s="12" t="s">
        <v>2717</v>
      </c>
      <c r="H249" s="12" t="s">
        <v>2715</v>
      </c>
    </row>
    <row r="250" spans="1:8" ht="70.95" customHeight="1" x14ac:dyDescent="0.3">
      <c r="A250" s="11">
        <v>92</v>
      </c>
      <c r="B250" s="12" t="s">
        <v>496</v>
      </c>
      <c r="C250" s="12" t="s">
        <v>2633</v>
      </c>
      <c r="D250" s="12" t="s">
        <v>2634</v>
      </c>
      <c r="E250" s="12" t="s">
        <v>2626</v>
      </c>
      <c r="F250" s="14" t="s">
        <v>501</v>
      </c>
      <c r="G250" s="12" t="s">
        <v>2718</v>
      </c>
      <c r="H250" s="12" t="s">
        <v>2715</v>
      </c>
    </row>
    <row r="251" spans="1:8" ht="70.95" customHeight="1" x14ac:dyDescent="0.3">
      <c r="A251" s="11">
        <v>93</v>
      </c>
      <c r="B251" s="12" t="s">
        <v>874</v>
      </c>
      <c r="C251" s="12" t="s">
        <v>2624</v>
      </c>
      <c r="D251" s="12" t="s">
        <v>2625</v>
      </c>
      <c r="E251" s="12" t="s">
        <v>2626</v>
      </c>
      <c r="F251" s="14" t="s">
        <v>1341</v>
      </c>
      <c r="G251" s="12" t="s">
        <v>2719</v>
      </c>
      <c r="H251" s="12" t="s">
        <v>2720</v>
      </c>
    </row>
    <row r="252" spans="1:8" ht="70.95" customHeight="1" x14ac:dyDescent="0.3">
      <c r="A252" s="11">
        <v>93</v>
      </c>
      <c r="B252" s="12" t="s">
        <v>874</v>
      </c>
      <c r="C252" s="12" t="s">
        <v>2629</v>
      </c>
      <c r="D252" s="12" t="s">
        <v>2630</v>
      </c>
      <c r="E252" s="12" t="s">
        <v>2626</v>
      </c>
      <c r="F252" s="14" t="s">
        <v>1988</v>
      </c>
      <c r="G252" s="12" t="s">
        <v>2721</v>
      </c>
      <c r="H252" s="12" t="s">
        <v>2720</v>
      </c>
    </row>
    <row r="253" spans="1:8" ht="70.95" customHeight="1" x14ac:dyDescent="0.3">
      <c r="A253" s="11">
        <v>93</v>
      </c>
      <c r="B253" s="12" t="s">
        <v>874</v>
      </c>
      <c r="C253" s="12" t="s">
        <v>2633</v>
      </c>
      <c r="D253" s="12" t="s">
        <v>2634</v>
      </c>
      <c r="E253" s="12" t="s">
        <v>2626</v>
      </c>
      <c r="F253" s="14" t="s">
        <v>2722</v>
      </c>
      <c r="G253" s="12" t="s">
        <v>2723</v>
      </c>
      <c r="H253" s="12" t="s">
        <v>2720</v>
      </c>
    </row>
    <row r="254" spans="1:8" ht="70.95" customHeight="1" x14ac:dyDescent="0.3">
      <c r="A254" s="11">
        <v>94</v>
      </c>
      <c r="B254" s="12" t="s">
        <v>875</v>
      </c>
      <c r="C254" s="12" t="s">
        <v>2624</v>
      </c>
      <c r="D254" s="12" t="s">
        <v>2625</v>
      </c>
      <c r="E254" s="12" t="s">
        <v>2626</v>
      </c>
      <c r="F254" s="14" t="s">
        <v>1342</v>
      </c>
      <c r="G254" s="12" t="s">
        <v>2724</v>
      </c>
      <c r="H254" s="12" t="s">
        <v>2725</v>
      </c>
    </row>
    <row r="255" spans="1:8" ht="70.95" customHeight="1" x14ac:dyDescent="0.3">
      <c r="A255" s="11">
        <v>94</v>
      </c>
      <c r="B255" s="12" t="s">
        <v>875</v>
      </c>
      <c r="C255" s="12" t="s">
        <v>2629</v>
      </c>
      <c r="D255" s="12" t="s">
        <v>2630</v>
      </c>
      <c r="E255" s="12" t="s">
        <v>2626</v>
      </c>
      <c r="F255" s="14" t="s">
        <v>1342</v>
      </c>
      <c r="G255" s="12" t="s">
        <v>2726</v>
      </c>
      <c r="H255" s="12" t="s">
        <v>2725</v>
      </c>
    </row>
    <row r="256" spans="1:8" ht="70.95" customHeight="1" x14ac:dyDescent="0.3">
      <c r="A256" s="11">
        <v>94</v>
      </c>
      <c r="B256" s="12" t="s">
        <v>875</v>
      </c>
      <c r="C256" s="12" t="s">
        <v>2633</v>
      </c>
      <c r="D256" s="12" t="s">
        <v>2634</v>
      </c>
      <c r="E256" s="12" t="s">
        <v>2626</v>
      </c>
      <c r="F256" s="14" t="s">
        <v>1342</v>
      </c>
      <c r="G256" s="12" t="s">
        <v>2727</v>
      </c>
      <c r="H256" s="12" t="s">
        <v>2725</v>
      </c>
    </row>
    <row r="257" spans="1:8" ht="70.95" customHeight="1" x14ac:dyDescent="0.3">
      <c r="A257" s="11">
        <v>95</v>
      </c>
      <c r="B257" s="12" t="s">
        <v>503</v>
      </c>
      <c r="C257" s="12" t="s">
        <v>2624</v>
      </c>
      <c r="D257" s="12" t="s">
        <v>2625</v>
      </c>
      <c r="E257" s="12" t="s">
        <v>2626</v>
      </c>
      <c r="F257" s="14" t="s">
        <v>508</v>
      </c>
      <c r="G257" s="12" t="s">
        <v>2728</v>
      </c>
      <c r="H257" s="12" t="s">
        <v>2729</v>
      </c>
    </row>
    <row r="258" spans="1:8" ht="70.95" customHeight="1" x14ac:dyDescent="0.3">
      <c r="A258" s="11">
        <v>95</v>
      </c>
      <c r="B258" s="12" t="s">
        <v>503</v>
      </c>
      <c r="C258" s="12" t="s">
        <v>2629</v>
      </c>
      <c r="D258" s="12" t="s">
        <v>2630</v>
      </c>
      <c r="E258" s="12" t="s">
        <v>2626</v>
      </c>
      <c r="F258" s="14" t="s">
        <v>508</v>
      </c>
      <c r="G258" s="12" t="s">
        <v>2730</v>
      </c>
      <c r="H258" s="12" t="s">
        <v>2729</v>
      </c>
    </row>
    <row r="259" spans="1:8" ht="70.95" customHeight="1" x14ac:dyDescent="0.3">
      <c r="A259" s="11">
        <v>95</v>
      </c>
      <c r="B259" s="12" t="s">
        <v>503</v>
      </c>
      <c r="C259" s="12" t="s">
        <v>2633</v>
      </c>
      <c r="D259" s="12" t="s">
        <v>2634</v>
      </c>
      <c r="E259" s="12" t="s">
        <v>2626</v>
      </c>
      <c r="F259" s="14" t="s">
        <v>508</v>
      </c>
      <c r="G259" s="12" t="s">
        <v>2731</v>
      </c>
      <c r="H259" s="12" t="s">
        <v>2729</v>
      </c>
    </row>
    <row r="260" spans="1:8" ht="70.95" customHeight="1" x14ac:dyDescent="0.3">
      <c r="A260" s="11">
        <v>96</v>
      </c>
      <c r="B260" s="12" t="s">
        <v>876</v>
      </c>
      <c r="C260" s="12" t="s">
        <v>2624</v>
      </c>
      <c r="D260" s="12" t="s">
        <v>2625</v>
      </c>
      <c r="E260" s="12" t="s">
        <v>2626</v>
      </c>
      <c r="F260" s="14" t="s">
        <v>1343</v>
      </c>
      <c r="G260" s="12" t="s">
        <v>2732</v>
      </c>
      <c r="H260" s="12" t="s">
        <v>2733</v>
      </c>
    </row>
    <row r="261" spans="1:8" ht="70.95" customHeight="1" x14ac:dyDescent="0.3">
      <c r="A261" s="11">
        <v>96</v>
      </c>
      <c r="B261" s="12" t="s">
        <v>876</v>
      </c>
      <c r="C261" s="12" t="s">
        <v>2629</v>
      </c>
      <c r="D261" s="12" t="s">
        <v>2630</v>
      </c>
      <c r="E261" s="12" t="s">
        <v>2626</v>
      </c>
      <c r="F261" s="14" t="s">
        <v>2001</v>
      </c>
      <c r="G261" s="12" t="s">
        <v>2734</v>
      </c>
      <c r="H261" s="12" t="s">
        <v>2733</v>
      </c>
    </row>
    <row r="262" spans="1:8" ht="70.95" customHeight="1" x14ac:dyDescent="0.3">
      <c r="A262" s="11">
        <v>96</v>
      </c>
      <c r="B262" s="12" t="s">
        <v>876</v>
      </c>
      <c r="C262" s="12" t="s">
        <v>2633</v>
      </c>
      <c r="D262" s="12" t="s">
        <v>2634</v>
      </c>
      <c r="E262" s="12" t="s">
        <v>2626</v>
      </c>
      <c r="F262" s="14" t="s">
        <v>2001</v>
      </c>
      <c r="G262" s="12" t="s">
        <v>2735</v>
      </c>
      <c r="H262" s="12" t="s">
        <v>2733</v>
      </c>
    </row>
    <row r="263" spans="1:8" ht="70.95" customHeight="1" x14ac:dyDescent="0.3">
      <c r="A263" s="11">
        <v>97</v>
      </c>
      <c r="B263" s="12" t="s">
        <v>877</v>
      </c>
      <c r="C263" s="12" t="s">
        <v>2624</v>
      </c>
      <c r="D263" s="12" t="s">
        <v>2625</v>
      </c>
      <c r="E263" s="12" t="s">
        <v>2626</v>
      </c>
      <c r="F263" s="14" t="s">
        <v>1344</v>
      </c>
      <c r="G263" s="12" t="s">
        <v>2736</v>
      </c>
      <c r="H263" s="12" t="s">
        <v>2737</v>
      </c>
    </row>
    <row r="264" spans="1:8" ht="70.95" customHeight="1" x14ac:dyDescent="0.3">
      <c r="A264" s="11">
        <v>97</v>
      </c>
      <c r="B264" s="12" t="s">
        <v>877</v>
      </c>
      <c r="C264" s="12" t="s">
        <v>2629</v>
      </c>
      <c r="D264" s="12" t="s">
        <v>2630</v>
      </c>
      <c r="E264" s="12" t="s">
        <v>2626</v>
      </c>
      <c r="F264" s="14" t="s">
        <v>2013</v>
      </c>
      <c r="G264" s="12" t="s">
        <v>2738</v>
      </c>
      <c r="H264" s="12" t="s">
        <v>2737</v>
      </c>
    </row>
    <row r="265" spans="1:8" ht="70.95" customHeight="1" x14ac:dyDescent="0.3">
      <c r="A265" s="11">
        <v>97</v>
      </c>
      <c r="B265" s="12" t="s">
        <v>877</v>
      </c>
      <c r="C265" s="12" t="s">
        <v>2633</v>
      </c>
      <c r="D265" s="12" t="s">
        <v>2634</v>
      </c>
      <c r="E265" s="12" t="s">
        <v>2626</v>
      </c>
      <c r="F265" s="14" t="s">
        <v>2739</v>
      </c>
      <c r="G265" s="12" t="s">
        <v>2740</v>
      </c>
      <c r="H265" s="12" t="s">
        <v>2737</v>
      </c>
    </row>
    <row r="266" spans="1:8" ht="70.95" customHeight="1" x14ac:dyDescent="0.3">
      <c r="A266" s="11">
        <v>98</v>
      </c>
      <c r="B266" s="12" t="s">
        <v>510</v>
      </c>
      <c r="C266" s="12" t="s">
        <v>2624</v>
      </c>
      <c r="D266" s="12" t="s">
        <v>2625</v>
      </c>
      <c r="E266" s="12" t="s">
        <v>2626</v>
      </c>
      <c r="F266" s="14" t="s">
        <v>1345</v>
      </c>
      <c r="G266" s="12" t="s">
        <v>2741</v>
      </c>
      <c r="H266" s="12" t="s">
        <v>2742</v>
      </c>
    </row>
    <row r="267" spans="1:8" ht="70.95" customHeight="1" x14ac:dyDescent="0.3">
      <c r="A267" s="11">
        <v>98</v>
      </c>
      <c r="B267" s="12" t="s">
        <v>510</v>
      </c>
      <c r="C267" s="12" t="s">
        <v>2629</v>
      </c>
      <c r="D267" s="12" t="s">
        <v>2630</v>
      </c>
      <c r="E267" s="12" t="s">
        <v>2626</v>
      </c>
      <c r="F267" s="14" t="s">
        <v>1345</v>
      </c>
      <c r="G267" s="12" t="s">
        <v>2743</v>
      </c>
      <c r="H267" s="12" t="s">
        <v>2742</v>
      </c>
    </row>
    <row r="268" spans="1:8" ht="70.95" customHeight="1" x14ac:dyDescent="0.3">
      <c r="A268" s="11">
        <v>98</v>
      </c>
      <c r="B268" s="12" t="s">
        <v>510</v>
      </c>
      <c r="C268" s="12" t="s">
        <v>2633</v>
      </c>
      <c r="D268" s="12" t="s">
        <v>2634</v>
      </c>
      <c r="E268" s="12" t="s">
        <v>2626</v>
      </c>
      <c r="F268" s="14" t="s">
        <v>516</v>
      </c>
      <c r="G268" s="12" t="s">
        <v>2744</v>
      </c>
      <c r="H268" s="12" t="s">
        <v>2742</v>
      </c>
    </row>
    <row r="269" spans="1:8" ht="70.95" customHeight="1" x14ac:dyDescent="0.3">
      <c r="A269" s="11">
        <v>99</v>
      </c>
      <c r="B269" s="12" t="s">
        <v>878</v>
      </c>
      <c r="C269" s="12" t="s">
        <v>2624</v>
      </c>
      <c r="D269" s="12" t="s">
        <v>2625</v>
      </c>
      <c r="E269" s="12" t="s">
        <v>2626</v>
      </c>
      <c r="F269" s="14" t="s">
        <v>1346</v>
      </c>
      <c r="G269" s="12" t="s">
        <v>2745</v>
      </c>
      <c r="H269" s="12" t="s">
        <v>2746</v>
      </c>
    </row>
    <row r="270" spans="1:8" ht="70.95" customHeight="1" x14ac:dyDescent="0.3">
      <c r="A270" s="11">
        <v>99</v>
      </c>
      <c r="B270" s="12" t="s">
        <v>878</v>
      </c>
      <c r="C270" s="12" t="s">
        <v>2629</v>
      </c>
      <c r="D270" s="12" t="s">
        <v>2630</v>
      </c>
      <c r="E270" s="12" t="s">
        <v>2626</v>
      </c>
      <c r="F270" s="14" t="s">
        <v>2747</v>
      </c>
      <c r="G270" s="12" t="s">
        <v>2748</v>
      </c>
      <c r="H270" s="12" t="s">
        <v>2746</v>
      </c>
    </row>
    <row r="271" spans="1:8" ht="70.95" customHeight="1" x14ac:dyDescent="0.3">
      <c r="A271" s="11">
        <v>99</v>
      </c>
      <c r="B271" s="12" t="s">
        <v>878</v>
      </c>
      <c r="C271" s="12" t="s">
        <v>2633</v>
      </c>
      <c r="D271" s="12" t="s">
        <v>2634</v>
      </c>
      <c r="E271" s="12" t="s">
        <v>2626</v>
      </c>
      <c r="F271" s="14" t="s">
        <v>2025</v>
      </c>
      <c r="G271" s="12" t="s">
        <v>2749</v>
      </c>
      <c r="H271" s="12" t="s">
        <v>2746</v>
      </c>
    </row>
    <row r="272" spans="1:8" ht="70.95" customHeight="1" x14ac:dyDescent="0.3">
      <c r="A272" s="11">
        <v>100</v>
      </c>
      <c r="B272" s="12" t="s">
        <v>879</v>
      </c>
      <c r="C272" s="12" t="s">
        <v>2624</v>
      </c>
      <c r="D272" s="12" t="s">
        <v>2625</v>
      </c>
      <c r="E272" s="12" t="s">
        <v>2626</v>
      </c>
      <c r="F272" s="14" t="s">
        <v>1347</v>
      </c>
      <c r="G272" s="12" t="s">
        <v>2750</v>
      </c>
      <c r="H272" s="12" t="s">
        <v>2751</v>
      </c>
    </row>
    <row r="273" spans="1:8" ht="70.95" customHeight="1" x14ac:dyDescent="0.3">
      <c r="A273" s="11">
        <v>100</v>
      </c>
      <c r="B273" s="12" t="s">
        <v>879</v>
      </c>
      <c r="C273" s="12" t="s">
        <v>2629</v>
      </c>
      <c r="D273" s="12" t="s">
        <v>2630</v>
      </c>
      <c r="E273" s="12" t="s">
        <v>2626</v>
      </c>
      <c r="F273" s="14" t="s">
        <v>2752</v>
      </c>
      <c r="G273" s="12" t="s">
        <v>2753</v>
      </c>
      <c r="H273" s="12" t="s">
        <v>2751</v>
      </c>
    </row>
    <row r="274" spans="1:8" ht="70.95" customHeight="1" x14ac:dyDescent="0.3">
      <c r="A274" s="11">
        <v>100</v>
      </c>
      <c r="B274" s="12" t="s">
        <v>879</v>
      </c>
      <c r="C274" s="12" t="s">
        <v>2633</v>
      </c>
      <c r="D274" s="12" t="s">
        <v>2634</v>
      </c>
      <c r="E274" s="12" t="s">
        <v>2626</v>
      </c>
      <c r="F274" s="14" t="s">
        <v>2752</v>
      </c>
      <c r="G274" s="12" t="s">
        <v>2754</v>
      </c>
      <c r="H274" s="12" t="s">
        <v>2751</v>
      </c>
    </row>
    <row r="275" spans="1:8" x14ac:dyDescent="0.3">
      <c r="A275">
        <v>84</v>
      </c>
      <c r="B275" t="s">
        <v>475</v>
      </c>
      <c r="C275" t="s">
        <v>2755</v>
      </c>
      <c r="D275" t="s">
        <v>2756</v>
      </c>
      <c r="E275" t="s">
        <v>2757</v>
      </c>
      <c r="F275" t="s">
        <v>2038</v>
      </c>
      <c r="G275" t="s">
        <v>2758</v>
      </c>
      <c r="H275" t="s">
        <v>2759</v>
      </c>
    </row>
    <row r="276" spans="1:8" ht="85.05" customHeight="1" x14ac:dyDescent="0.3">
      <c r="A276" s="11">
        <v>101</v>
      </c>
      <c r="B276" s="12" t="s">
        <v>880</v>
      </c>
      <c r="C276" s="12" t="s">
        <v>2760</v>
      </c>
      <c r="D276" s="12" t="s">
        <v>2074</v>
      </c>
      <c r="E276" s="12" t="s">
        <v>2761</v>
      </c>
      <c r="F276" s="14" t="s">
        <v>1349</v>
      </c>
      <c r="G276" s="12" t="s">
        <v>2762</v>
      </c>
      <c r="H276" s="12" t="s">
        <v>2763</v>
      </c>
    </row>
    <row r="277" spans="1:8" ht="85.05" customHeight="1" x14ac:dyDescent="0.3">
      <c r="A277" s="11">
        <v>101</v>
      </c>
      <c r="B277" s="12" t="s">
        <v>880</v>
      </c>
      <c r="C277" s="12" t="s">
        <v>2764</v>
      </c>
      <c r="D277" s="12" t="s">
        <v>2765</v>
      </c>
      <c r="E277" s="12" t="s">
        <v>2761</v>
      </c>
      <c r="F277" s="14" t="s">
        <v>2766</v>
      </c>
      <c r="G277" s="12" t="s">
        <v>2767</v>
      </c>
      <c r="H277" s="12" t="s">
        <v>2763</v>
      </c>
    </row>
    <row r="278" spans="1:8" ht="85.05" customHeight="1" x14ac:dyDescent="0.3">
      <c r="A278" s="11">
        <v>101</v>
      </c>
      <c r="B278" s="12" t="s">
        <v>880</v>
      </c>
      <c r="C278" s="12" t="s">
        <v>2768</v>
      </c>
      <c r="D278" s="12" t="s">
        <v>2769</v>
      </c>
      <c r="E278" s="12" t="s">
        <v>2761</v>
      </c>
      <c r="F278" s="14" t="s">
        <v>1349</v>
      </c>
      <c r="G278" s="12" t="s">
        <v>2770</v>
      </c>
      <c r="H278" s="12" t="s">
        <v>2763</v>
      </c>
    </row>
    <row r="279" spans="1:8" ht="85.05" customHeight="1" x14ac:dyDescent="0.3">
      <c r="A279" s="11">
        <v>102</v>
      </c>
      <c r="B279" s="12" t="s">
        <v>882</v>
      </c>
      <c r="C279" s="12" t="s">
        <v>2760</v>
      </c>
      <c r="D279" s="12" t="s">
        <v>2074</v>
      </c>
      <c r="E279" s="12" t="s">
        <v>2761</v>
      </c>
      <c r="F279" s="14" t="s">
        <v>1350</v>
      </c>
      <c r="G279" s="12" t="s">
        <v>2771</v>
      </c>
      <c r="H279" s="12" t="s">
        <v>2772</v>
      </c>
    </row>
    <row r="280" spans="1:8" ht="85.05" customHeight="1" x14ac:dyDescent="0.3">
      <c r="A280" s="11">
        <v>102</v>
      </c>
      <c r="B280" s="12" t="s">
        <v>882</v>
      </c>
      <c r="C280" s="12" t="s">
        <v>2764</v>
      </c>
      <c r="D280" s="12" t="s">
        <v>2765</v>
      </c>
      <c r="E280" s="12" t="s">
        <v>2761</v>
      </c>
      <c r="F280" s="14" t="s">
        <v>2773</v>
      </c>
      <c r="G280" s="12" t="s">
        <v>2774</v>
      </c>
      <c r="H280" s="12" t="s">
        <v>2772</v>
      </c>
    </row>
    <row r="281" spans="1:8" ht="85.05" customHeight="1" x14ac:dyDescent="0.3">
      <c r="A281" s="11">
        <v>102</v>
      </c>
      <c r="B281" s="12" t="s">
        <v>882</v>
      </c>
      <c r="C281" s="12" t="s">
        <v>2768</v>
      </c>
      <c r="D281" s="12" t="s">
        <v>2769</v>
      </c>
      <c r="E281" s="12" t="s">
        <v>2761</v>
      </c>
      <c r="F281" s="14" t="s">
        <v>2775</v>
      </c>
      <c r="G281" s="12" t="s">
        <v>2776</v>
      </c>
      <c r="H281" s="12" t="s">
        <v>2772</v>
      </c>
    </row>
    <row r="282" spans="1:8" ht="85.05" customHeight="1" x14ac:dyDescent="0.3">
      <c r="A282" s="11">
        <v>103</v>
      </c>
      <c r="B282" s="12" t="s">
        <v>884</v>
      </c>
      <c r="C282" s="12" t="s">
        <v>2760</v>
      </c>
      <c r="D282" s="12" t="s">
        <v>2074</v>
      </c>
      <c r="E282" s="12" t="s">
        <v>2761</v>
      </c>
      <c r="F282" s="14" t="s">
        <v>1351</v>
      </c>
      <c r="G282" s="12" t="s">
        <v>2777</v>
      </c>
      <c r="H282" s="12" t="s">
        <v>2778</v>
      </c>
    </row>
    <row r="283" spans="1:8" ht="85.05" customHeight="1" x14ac:dyDescent="0.3">
      <c r="A283" s="11">
        <v>103</v>
      </c>
      <c r="B283" s="12" t="s">
        <v>884</v>
      </c>
      <c r="C283" s="12" t="s">
        <v>2764</v>
      </c>
      <c r="D283" s="12" t="s">
        <v>2765</v>
      </c>
      <c r="E283" s="12" t="s">
        <v>2761</v>
      </c>
      <c r="F283" s="14" t="s">
        <v>2779</v>
      </c>
      <c r="G283" s="12" t="s">
        <v>2780</v>
      </c>
      <c r="H283" s="12" t="s">
        <v>2778</v>
      </c>
    </row>
    <row r="284" spans="1:8" ht="85.05" customHeight="1" x14ac:dyDescent="0.3">
      <c r="A284" s="11">
        <v>103</v>
      </c>
      <c r="B284" s="12" t="s">
        <v>884</v>
      </c>
      <c r="C284" s="12" t="s">
        <v>2768</v>
      </c>
      <c r="D284" s="12" t="s">
        <v>2769</v>
      </c>
      <c r="E284" s="12" t="s">
        <v>2761</v>
      </c>
      <c r="F284" s="14" t="s">
        <v>1351</v>
      </c>
      <c r="G284" s="12" t="s">
        <v>2781</v>
      </c>
      <c r="H284" s="12" t="s">
        <v>2778</v>
      </c>
    </row>
    <row r="285" spans="1:8" ht="85.05" customHeight="1" x14ac:dyDescent="0.3">
      <c r="A285" s="11">
        <v>104</v>
      </c>
      <c r="B285" s="12" t="s">
        <v>886</v>
      </c>
      <c r="C285" s="12" t="s">
        <v>2760</v>
      </c>
      <c r="D285" s="12" t="s">
        <v>2074</v>
      </c>
      <c r="E285" s="12" t="s">
        <v>2761</v>
      </c>
      <c r="F285" s="14" t="s">
        <v>1352</v>
      </c>
      <c r="G285" s="12" t="s">
        <v>2782</v>
      </c>
      <c r="H285" s="12" t="s">
        <v>2783</v>
      </c>
    </row>
    <row r="286" spans="1:8" ht="85.05" customHeight="1" x14ac:dyDescent="0.3">
      <c r="A286" s="11">
        <v>104</v>
      </c>
      <c r="B286" s="12" t="s">
        <v>886</v>
      </c>
      <c r="C286" s="12" t="s">
        <v>2764</v>
      </c>
      <c r="D286" s="12" t="s">
        <v>2765</v>
      </c>
      <c r="E286" s="12" t="s">
        <v>2761</v>
      </c>
      <c r="F286" s="14" t="s">
        <v>2784</v>
      </c>
      <c r="G286" s="12" t="s">
        <v>2785</v>
      </c>
      <c r="H286" s="12" t="s">
        <v>2783</v>
      </c>
    </row>
    <row r="287" spans="1:8" ht="85.05" customHeight="1" x14ac:dyDescent="0.3">
      <c r="A287" s="11">
        <v>104</v>
      </c>
      <c r="B287" s="12" t="s">
        <v>886</v>
      </c>
      <c r="C287" s="12" t="s">
        <v>2768</v>
      </c>
      <c r="D287" s="12" t="s">
        <v>2769</v>
      </c>
      <c r="E287" s="12" t="s">
        <v>2761</v>
      </c>
      <c r="F287" s="14" t="s">
        <v>1352</v>
      </c>
      <c r="G287" s="12" t="s">
        <v>2786</v>
      </c>
      <c r="H287" s="12" t="s">
        <v>2783</v>
      </c>
    </row>
    <row r="288" spans="1:8" ht="85.05" customHeight="1" x14ac:dyDescent="0.3">
      <c r="A288" s="11">
        <v>105</v>
      </c>
      <c r="B288" s="12" t="s">
        <v>888</v>
      </c>
      <c r="C288" s="12" t="s">
        <v>2760</v>
      </c>
      <c r="D288" s="12" t="s">
        <v>2074</v>
      </c>
      <c r="E288" s="12" t="s">
        <v>2761</v>
      </c>
      <c r="F288" s="14" t="s">
        <v>1353</v>
      </c>
      <c r="G288" s="12" t="s">
        <v>2787</v>
      </c>
      <c r="H288" s="12" t="s">
        <v>2788</v>
      </c>
    </row>
    <row r="289" spans="1:8" ht="85.05" customHeight="1" x14ac:dyDescent="0.3">
      <c r="A289" s="11">
        <v>105</v>
      </c>
      <c r="B289" s="12" t="s">
        <v>888</v>
      </c>
      <c r="C289" s="12" t="s">
        <v>2764</v>
      </c>
      <c r="D289" s="12" t="s">
        <v>2765</v>
      </c>
      <c r="E289" s="12" t="s">
        <v>2761</v>
      </c>
      <c r="F289" s="14" t="s">
        <v>2789</v>
      </c>
      <c r="G289" s="12" t="s">
        <v>2790</v>
      </c>
      <c r="H289" s="12" t="s">
        <v>2788</v>
      </c>
    </row>
    <row r="290" spans="1:8" ht="85.05" customHeight="1" x14ac:dyDescent="0.3">
      <c r="A290" s="11">
        <v>105</v>
      </c>
      <c r="B290" s="12" t="s">
        <v>888</v>
      </c>
      <c r="C290" s="12" t="s">
        <v>2768</v>
      </c>
      <c r="D290" s="12" t="s">
        <v>2769</v>
      </c>
      <c r="E290" s="12" t="s">
        <v>2761</v>
      </c>
      <c r="F290" s="14" t="s">
        <v>1353</v>
      </c>
      <c r="G290" s="12" t="s">
        <v>2791</v>
      </c>
      <c r="H290" s="12" t="s">
        <v>2788</v>
      </c>
    </row>
    <row r="291" spans="1:8" ht="85.05" customHeight="1" x14ac:dyDescent="0.3">
      <c r="A291" s="11">
        <v>106</v>
      </c>
      <c r="B291" s="12" t="s">
        <v>890</v>
      </c>
      <c r="C291" s="12" t="s">
        <v>2760</v>
      </c>
      <c r="D291" s="12" t="s">
        <v>2074</v>
      </c>
      <c r="E291" s="12" t="s">
        <v>2761</v>
      </c>
      <c r="F291" s="14" t="s">
        <v>1354</v>
      </c>
      <c r="G291" s="12" t="s">
        <v>2792</v>
      </c>
      <c r="H291" s="12" t="s">
        <v>2793</v>
      </c>
    </row>
    <row r="292" spans="1:8" ht="85.05" customHeight="1" x14ac:dyDescent="0.3">
      <c r="A292" s="11">
        <v>106</v>
      </c>
      <c r="B292" s="12" t="s">
        <v>890</v>
      </c>
      <c r="C292" s="12" t="s">
        <v>2764</v>
      </c>
      <c r="D292" s="12" t="s">
        <v>2765</v>
      </c>
      <c r="E292" s="12" t="s">
        <v>2761</v>
      </c>
      <c r="F292" s="14" t="s">
        <v>1354</v>
      </c>
      <c r="G292" s="12" t="s">
        <v>2794</v>
      </c>
      <c r="H292" s="12" t="s">
        <v>2793</v>
      </c>
    </row>
    <row r="293" spans="1:8" ht="85.05" customHeight="1" x14ac:dyDescent="0.3">
      <c r="A293" s="11">
        <v>106</v>
      </c>
      <c r="B293" s="12" t="s">
        <v>890</v>
      </c>
      <c r="C293" s="12" t="s">
        <v>2768</v>
      </c>
      <c r="D293" s="12" t="s">
        <v>2769</v>
      </c>
      <c r="E293" s="12" t="s">
        <v>2761</v>
      </c>
      <c r="F293" s="14" t="s">
        <v>2795</v>
      </c>
      <c r="G293" s="12" t="s">
        <v>2796</v>
      </c>
      <c r="H293" s="12" t="s">
        <v>2793</v>
      </c>
    </row>
    <row r="294" spans="1:8" ht="85.05" customHeight="1" x14ac:dyDescent="0.3">
      <c r="A294" s="11">
        <v>107</v>
      </c>
      <c r="B294" s="12" t="s">
        <v>892</v>
      </c>
      <c r="C294" s="12" t="s">
        <v>2760</v>
      </c>
      <c r="D294" s="12" t="s">
        <v>2074</v>
      </c>
      <c r="E294" s="12" t="s">
        <v>2761</v>
      </c>
      <c r="F294" s="14" t="s">
        <v>1355</v>
      </c>
      <c r="G294" s="12" t="s">
        <v>2797</v>
      </c>
      <c r="H294" s="12" t="s">
        <v>2798</v>
      </c>
    </row>
    <row r="295" spans="1:8" ht="85.05" customHeight="1" x14ac:dyDescent="0.3">
      <c r="A295" s="11">
        <v>107</v>
      </c>
      <c r="B295" s="12" t="s">
        <v>892</v>
      </c>
      <c r="C295" s="12" t="s">
        <v>2764</v>
      </c>
      <c r="D295" s="12" t="s">
        <v>2765</v>
      </c>
      <c r="E295" s="12" t="s">
        <v>2761</v>
      </c>
      <c r="F295" s="14" t="s">
        <v>2799</v>
      </c>
      <c r="G295" s="12" t="s">
        <v>2800</v>
      </c>
      <c r="H295" s="12" t="s">
        <v>2798</v>
      </c>
    </row>
    <row r="296" spans="1:8" ht="85.05" customHeight="1" x14ac:dyDescent="0.3">
      <c r="A296" s="11">
        <v>107</v>
      </c>
      <c r="B296" s="12" t="s">
        <v>892</v>
      </c>
      <c r="C296" s="12" t="s">
        <v>2768</v>
      </c>
      <c r="D296" s="12" t="s">
        <v>2769</v>
      </c>
      <c r="E296" s="12" t="s">
        <v>2761</v>
      </c>
      <c r="F296" s="14" t="s">
        <v>1355</v>
      </c>
      <c r="G296" s="12" t="s">
        <v>2801</v>
      </c>
      <c r="H296" s="12" t="s">
        <v>2798</v>
      </c>
    </row>
    <row r="297" spans="1:8" ht="85.05" customHeight="1" x14ac:dyDescent="0.3">
      <c r="A297" s="11">
        <v>108</v>
      </c>
      <c r="B297" s="12" t="s">
        <v>894</v>
      </c>
      <c r="C297" s="12" t="s">
        <v>2760</v>
      </c>
      <c r="D297" s="12" t="s">
        <v>2074</v>
      </c>
      <c r="E297" s="12" t="s">
        <v>2761</v>
      </c>
      <c r="F297" s="14" t="s">
        <v>1356</v>
      </c>
      <c r="G297" s="12" t="s">
        <v>2802</v>
      </c>
      <c r="H297" s="12" t="s">
        <v>2803</v>
      </c>
    </row>
    <row r="298" spans="1:8" ht="85.05" customHeight="1" x14ac:dyDescent="0.3">
      <c r="A298" s="11">
        <v>108</v>
      </c>
      <c r="B298" s="12" t="s">
        <v>894</v>
      </c>
      <c r="C298" s="12" t="s">
        <v>2764</v>
      </c>
      <c r="D298" s="12" t="s">
        <v>2765</v>
      </c>
      <c r="E298" s="12" t="s">
        <v>2761</v>
      </c>
      <c r="F298" s="14" t="s">
        <v>2065</v>
      </c>
      <c r="G298" s="12" t="s">
        <v>2804</v>
      </c>
      <c r="H298" s="12" t="s">
        <v>2803</v>
      </c>
    </row>
    <row r="299" spans="1:8" ht="85.05" customHeight="1" x14ac:dyDescent="0.3">
      <c r="A299" s="11">
        <v>108</v>
      </c>
      <c r="B299" s="12" t="s">
        <v>894</v>
      </c>
      <c r="C299" s="12" t="s">
        <v>2768</v>
      </c>
      <c r="D299" s="12" t="s">
        <v>2769</v>
      </c>
      <c r="E299" s="12" t="s">
        <v>2761</v>
      </c>
      <c r="F299" s="14" t="s">
        <v>2805</v>
      </c>
      <c r="G299" s="12" t="s">
        <v>2806</v>
      </c>
      <c r="H299" s="12" t="s">
        <v>2803</v>
      </c>
    </row>
    <row r="300" spans="1:8" ht="85.05" customHeight="1" x14ac:dyDescent="0.3">
      <c r="A300" s="11">
        <v>109</v>
      </c>
      <c r="B300" s="12" t="s">
        <v>518</v>
      </c>
      <c r="C300" s="12" t="s">
        <v>2760</v>
      </c>
      <c r="D300" s="12" t="s">
        <v>2074</v>
      </c>
      <c r="E300" s="12" t="s">
        <v>2761</v>
      </c>
      <c r="F300" s="14" t="s">
        <v>1357</v>
      </c>
      <c r="G300" s="12" t="s">
        <v>2807</v>
      </c>
      <c r="H300" s="12" t="s">
        <v>2808</v>
      </c>
    </row>
    <row r="301" spans="1:8" ht="85.05" customHeight="1" x14ac:dyDescent="0.3">
      <c r="A301" s="11">
        <v>109</v>
      </c>
      <c r="B301" s="12" t="s">
        <v>518</v>
      </c>
      <c r="C301" s="12" t="s">
        <v>2764</v>
      </c>
      <c r="D301" s="12" t="s">
        <v>2765</v>
      </c>
      <c r="E301" s="12" t="s">
        <v>2761</v>
      </c>
      <c r="F301" s="14" t="s">
        <v>2809</v>
      </c>
      <c r="G301" s="12" t="s">
        <v>2810</v>
      </c>
      <c r="H301" s="12" t="s">
        <v>2808</v>
      </c>
    </row>
    <row r="302" spans="1:8" ht="85.05" customHeight="1" x14ac:dyDescent="0.3">
      <c r="A302" s="11">
        <v>109</v>
      </c>
      <c r="B302" s="12" t="s">
        <v>518</v>
      </c>
      <c r="C302" s="12" t="s">
        <v>2768</v>
      </c>
      <c r="D302" s="12" t="s">
        <v>2769</v>
      </c>
      <c r="E302" s="12" t="s">
        <v>2761</v>
      </c>
      <c r="F302" s="14" t="s">
        <v>2071</v>
      </c>
      <c r="G302" s="12" t="s">
        <v>2811</v>
      </c>
      <c r="H302" s="12" t="s">
        <v>2808</v>
      </c>
    </row>
    <row r="303" spans="1:8" ht="85.05" customHeight="1" x14ac:dyDescent="0.3">
      <c r="A303" s="11">
        <v>110</v>
      </c>
      <c r="B303" s="12" t="s">
        <v>897</v>
      </c>
      <c r="C303" s="12" t="s">
        <v>2760</v>
      </c>
      <c r="D303" s="12" t="s">
        <v>2074</v>
      </c>
      <c r="E303" s="12" t="s">
        <v>2761</v>
      </c>
      <c r="F303" s="14" t="s">
        <v>1358</v>
      </c>
      <c r="G303" s="12" t="s">
        <v>2812</v>
      </c>
      <c r="H303" s="12" t="s">
        <v>2813</v>
      </c>
    </row>
    <row r="304" spans="1:8" ht="85.05" customHeight="1" x14ac:dyDescent="0.3">
      <c r="A304" s="11">
        <v>110</v>
      </c>
      <c r="B304" s="12" t="s">
        <v>897</v>
      </c>
      <c r="C304" s="12" t="s">
        <v>2764</v>
      </c>
      <c r="D304" s="12" t="s">
        <v>2765</v>
      </c>
      <c r="E304" s="12" t="s">
        <v>2761</v>
      </c>
      <c r="F304" s="14" t="s">
        <v>2814</v>
      </c>
      <c r="G304" s="12" t="s">
        <v>2815</v>
      </c>
      <c r="H304" s="12" t="s">
        <v>2813</v>
      </c>
    </row>
    <row r="305" spans="1:8" ht="85.05" customHeight="1" x14ac:dyDescent="0.3">
      <c r="A305" s="11">
        <v>110</v>
      </c>
      <c r="B305" s="12" t="s">
        <v>897</v>
      </c>
      <c r="C305" s="12" t="s">
        <v>2768</v>
      </c>
      <c r="D305" s="12" t="s">
        <v>2769</v>
      </c>
      <c r="E305" s="12" t="s">
        <v>2761</v>
      </c>
      <c r="F305" s="14" t="s">
        <v>2816</v>
      </c>
      <c r="G305" s="12" t="s">
        <v>2817</v>
      </c>
      <c r="H305" s="12" t="s">
        <v>2813</v>
      </c>
    </row>
    <row r="306" spans="1:8" ht="85.05" customHeight="1" x14ac:dyDescent="0.3">
      <c r="A306" s="11">
        <v>111</v>
      </c>
      <c r="B306" s="12" t="s">
        <v>527</v>
      </c>
      <c r="C306" s="12" t="s">
        <v>2760</v>
      </c>
      <c r="D306" s="12" t="s">
        <v>2074</v>
      </c>
      <c r="E306" s="12" t="s">
        <v>2761</v>
      </c>
      <c r="F306" s="14" t="s">
        <v>1359</v>
      </c>
      <c r="G306" s="12" t="s">
        <v>2818</v>
      </c>
      <c r="H306" s="12" t="s">
        <v>2819</v>
      </c>
    </row>
    <row r="307" spans="1:8" ht="85.05" customHeight="1" x14ac:dyDescent="0.3">
      <c r="A307" s="11">
        <v>111</v>
      </c>
      <c r="B307" s="12" t="s">
        <v>527</v>
      </c>
      <c r="C307" s="12" t="s">
        <v>2764</v>
      </c>
      <c r="D307" s="12" t="s">
        <v>2765</v>
      </c>
      <c r="E307" s="12" t="s">
        <v>2761</v>
      </c>
      <c r="F307" s="14" t="s">
        <v>1359</v>
      </c>
      <c r="G307" s="12" t="s">
        <v>2820</v>
      </c>
      <c r="H307" s="12" t="s">
        <v>2819</v>
      </c>
    </row>
    <row r="308" spans="1:8" ht="85.05" customHeight="1" x14ac:dyDescent="0.3">
      <c r="A308" s="11">
        <v>111</v>
      </c>
      <c r="B308" s="12" t="s">
        <v>527</v>
      </c>
      <c r="C308" s="12" t="s">
        <v>2768</v>
      </c>
      <c r="D308" s="12" t="s">
        <v>2769</v>
      </c>
      <c r="E308" s="12" t="s">
        <v>2761</v>
      </c>
      <c r="F308" s="14" t="s">
        <v>532</v>
      </c>
      <c r="G308" s="12" t="s">
        <v>2821</v>
      </c>
      <c r="H308" s="12" t="s">
        <v>2819</v>
      </c>
    </row>
    <row r="309" spans="1:8" ht="85.05" customHeight="1" x14ac:dyDescent="0.3">
      <c r="A309" s="11">
        <v>112</v>
      </c>
      <c r="B309" s="12" t="s">
        <v>534</v>
      </c>
      <c r="C309" s="12" t="s">
        <v>2760</v>
      </c>
      <c r="D309" s="12" t="s">
        <v>2074</v>
      </c>
      <c r="E309" s="12" t="s">
        <v>2761</v>
      </c>
      <c r="F309" s="14" t="s">
        <v>1360</v>
      </c>
      <c r="G309" s="12" t="s">
        <v>2822</v>
      </c>
      <c r="H309" s="12" t="s">
        <v>2823</v>
      </c>
    </row>
    <row r="310" spans="1:8" ht="85.05" customHeight="1" x14ac:dyDescent="0.3">
      <c r="A310" s="11">
        <v>112</v>
      </c>
      <c r="B310" s="12" t="s">
        <v>534</v>
      </c>
      <c r="C310" s="12" t="s">
        <v>2764</v>
      </c>
      <c r="D310" s="12" t="s">
        <v>2765</v>
      </c>
      <c r="E310" s="12" t="s">
        <v>2761</v>
      </c>
      <c r="F310" s="14" t="s">
        <v>2824</v>
      </c>
      <c r="G310" s="12" t="s">
        <v>2825</v>
      </c>
      <c r="H310" s="12" t="s">
        <v>2823</v>
      </c>
    </row>
    <row r="311" spans="1:8" ht="85.05" customHeight="1" x14ac:dyDescent="0.3">
      <c r="A311" s="11">
        <v>112</v>
      </c>
      <c r="B311" s="12" t="s">
        <v>534</v>
      </c>
      <c r="C311" s="12" t="s">
        <v>2768</v>
      </c>
      <c r="D311" s="12" t="s">
        <v>2769</v>
      </c>
      <c r="E311" s="12" t="s">
        <v>2761</v>
      </c>
      <c r="F311" s="14" t="s">
        <v>2826</v>
      </c>
      <c r="G311" s="12" t="s">
        <v>2827</v>
      </c>
      <c r="H311" s="12" t="s">
        <v>2823</v>
      </c>
    </row>
    <row r="312" spans="1:8" ht="85.05" customHeight="1" x14ac:dyDescent="0.3">
      <c r="A312" s="11">
        <v>113</v>
      </c>
      <c r="B312" s="12" t="s">
        <v>547</v>
      </c>
      <c r="C312" s="12" t="s">
        <v>2760</v>
      </c>
      <c r="D312" s="12" t="s">
        <v>2074</v>
      </c>
      <c r="E312" s="12" t="s">
        <v>2761</v>
      </c>
      <c r="F312" s="14" t="s">
        <v>1361</v>
      </c>
      <c r="G312" s="12" t="s">
        <v>2828</v>
      </c>
      <c r="H312" s="12" t="s">
        <v>2829</v>
      </c>
    </row>
    <row r="313" spans="1:8" ht="85.05" customHeight="1" x14ac:dyDescent="0.3">
      <c r="A313" s="11">
        <v>113</v>
      </c>
      <c r="B313" s="12" t="s">
        <v>547</v>
      </c>
      <c r="C313" s="12" t="s">
        <v>2764</v>
      </c>
      <c r="D313" s="12" t="s">
        <v>2765</v>
      </c>
      <c r="E313" s="12" t="s">
        <v>2761</v>
      </c>
      <c r="F313" s="14" t="s">
        <v>1361</v>
      </c>
      <c r="G313" s="12" t="s">
        <v>2830</v>
      </c>
      <c r="H313" s="12" t="s">
        <v>2829</v>
      </c>
    </row>
    <row r="314" spans="1:8" ht="85.05" customHeight="1" x14ac:dyDescent="0.3">
      <c r="A314" s="11">
        <v>113</v>
      </c>
      <c r="B314" s="12" t="s">
        <v>547</v>
      </c>
      <c r="C314" s="12" t="s">
        <v>2768</v>
      </c>
      <c r="D314" s="12" t="s">
        <v>2769</v>
      </c>
      <c r="E314" s="12" t="s">
        <v>2761</v>
      </c>
      <c r="F314" s="14" t="s">
        <v>2831</v>
      </c>
      <c r="G314" s="12" t="s">
        <v>2832</v>
      </c>
      <c r="H314" s="12" t="s">
        <v>2829</v>
      </c>
    </row>
    <row r="315" spans="1:8" ht="85.05" customHeight="1" x14ac:dyDescent="0.3">
      <c r="A315" s="11">
        <v>114</v>
      </c>
      <c r="B315" s="12" t="s">
        <v>903</v>
      </c>
      <c r="C315" s="12" t="s">
        <v>2760</v>
      </c>
      <c r="D315" s="12" t="s">
        <v>2074</v>
      </c>
      <c r="E315" s="12" t="s">
        <v>2761</v>
      </c>
      <c r="F315" s="14" t="s">
        <v>1362</v>
      </c>
      <c r="G315" s="12" t="s">
        <v>2833</v>
      </c>
      <c r="H315" s="12" t="s">
        <v>2834</v>
      </c>
    </row>
    <row r="316" spans="1:8" ht="85.05" customHeight="1" x14ac:dyDescent="0.3">
      <c r="A316" s="11">
        <v>114</v>
      </c>
      <c r="B316" s="12" t="s">
        <v>903</v>
      </c>
      <c r="C316" s="12" t="s">
        <v>2764</v>
      </c>
      <c r="D316" s="12" t="s">
        <v>2765</v>
      </c>
      <c r="E316" s="12" t="s">
        <v>2761</v>
      </c>
      <c r="F316" s="14" t="s">
        <v>2106</v>
      </c>
      <c r="G316" s="12" t="s">
        <v>2835</v>
      </c>
      <c r="H316" s="12" t="s">
        <v>2834</v>
      </c>
    </row>
    <row r="317" spans="1:8" ht="85.05" customHeight="1" x14ac:dyDescent="0.3">
      <c r="A317" s="11">
        <v>114</v>
      </c>
      <c r="B317" s="12" t="s">
        <v>903</v>
      </c>
      <c r="C317" s="12" t="s">
        <v>2768</v>
      </c>
      <c r="D317" s="12" t="s">
        <v>2769</v>
      </c>
      <c r="E317" s="12" t="s">
        <v>2761</v>
      </c>
      <c r="F317" s="14" t="s">
        <v>2106</v>
      </c>
      <c r="G317" s="12" t="s">
        <v>2836</v>
      </c>
      <c r="H317" s="12" t="s">
        <v>2834</v>
      </c>
    </row>
    <row r="318" spans="1:8" ht="85.05" customHeight="1" x14ac:dyDescent="0.3">
      <c r="A318" s="11">
        <v>115</v>
      </c>
      <c r="B318" s="12" t="s">
        <v>555</v>
      </c>
      <c r="C318" s="12" t="s">
        <v>2760</v>
      </c>
      <c r="D318" s="12" t="s">
        <v>2074</v>
      </c>
      <c r="E318" s="12" t="s">
        <v>2761</v>
      </c>
      <c r="F318" s="14" t="s">
        <v>559</v>
      </c>
      <c r="G318" s="12" t="s">
        <v>2837</v>
      </c>
      <c r="H318" s="12" t="s">
        <v>2838</v>
      </c>
    </row>
    <row r="319" spans="1:8" ht="85.05" customHeight="1" x14ac:dyDescent="0.3">
      <c r="A319" s="11">
        <v>115</v>
      </c>
      <c r="B319" s="12" t="s">
        <v>555</v>
      </c>
      <c r="C319" s="12" t="s">
        <v>2764</v>
      </c>
      <c r="D319" s="12" t="s">
        <v>2765</v>
      </c>
      <c r="E319" s="12" t="s">
        <v>2761</v>
      </c>
      <c r="F319" s="14" t="s">
        <v>2839</v>
      </c>
      <c r="G319" s="12" t="s">
        <v>2840</v>
      </c>
      <c r="H319" s="12" t="s">
        <v>2838</v>
      </c>
    </row>
    <row r="320" spans="1:8" ht="85.05" customHeight="1" x14ac:dyDescent="0.3">
      <c r="A320" s="11">
        <v>115</v>
      </c>
      <c r="B320" s="12" t="s">
        <v>555</v>
      </c>
      <c r="C320" s="12" t="s">
        <v>2768</v>
      </c>
      <c r="D320" s="12" t="s">
        <v>2769</v>
      </c>
      <c r="E320" s="12" t="s">
        <v>2761</v>
      </c>
      <c r="F320" s="14" t="s">
        <v>559</v>
      </c>
      <c r="G320" s="12" t="s">
        <v>2841</v>
      </c>
      <c r="H320" s="12" t="s">
        <v>2838</v>
      </c>
    </row>
    <row r="321" spans="1:8" ht="85.05" customHeight="1" x14ac:dyDescent="0.3">
      <c r="A321" s="11">
        <v>116</v>
      </c>
      <c r="B321" s="12" t="s">
        <v>906</v>
      </c>
      <c r="C321" s="12" t="s">
        <v>2760</v>
      </c>
      <c r="D321" s="12" t="s">
        <v>2074</v>
      </c>
      <c r="E321" s="12" t="s">
        <v>2761</v>
      </c>
      <c r="F321" s="14" t="s">
        <v>1363</v>
      </c>
      <c r="G321" s="12" t="s">
        <v>2842</v>
      </c>
      <c r="H321" s="12" t="s">
        <v>2843</v>
      </c>
    </row>
    <row r="322" spans="1:8" ht="85.05" customHeight="1" x14ac:dyDescent="0.3">
      <c r="A322" s="11">
        <v>116</v>
      </c>
      <c r="B322" s="12" t="s">
        <v>906</v>
      </c>
      <c r="C322" s="12" t="s">
        <v>2764</v>
      </c>
      <c r="D322" s="12" t="s">
        <v>2765</v>
      </c>
      <c r="E322" s="12" t="s">
        <v>2761</v>
      </c>
      <c r="F322" s="14" t="s">
        <v>2844</v>
      </c>
      <c r="G322" s="12" t="s">
        <v>2845</v>
      </c>
      <c r="H322" s="12" t="s">
        <v>2843</v>
      </c>
    </row>
    <row r="323" spans="1:8" ht="85.05" customHeight="1" x14ac:dyDescent="0.3">
      <c r="A323" s="11">
        <v>116</v>
      </c>
      <c r="B323" s="12" t="s">
        <v>906</v>
      </c>
      <c r="C323" s="12" t="s">
        <v>2768</v>
      </c>
      <c r="D323" s="12" t="s">
        <v>2769</v>
      </c>
      <c r="E323" s="12" t="s">
        <v>2761</v>
      </c>
      <c r="F323" s="14" t="s">
        <v>2846</v>
      </c>
      <c r="G323" s="12" t="s">
        <v>2847</v>
      </c>
      <c r="H323" s="12" t="s">
        <v>2843</v>
      </c>
    </row>
    <row r="324" spans="1:8" ht="85.05" customHeight="1" x14ac:dyDescent="0.3">
      <c r="A324" s="11">
        <v>117</v>
      </c>
      <c r="B324" s="12" t="s">
        <v>908</v>
      </c>
      <c r="C324" s="12" t="s">
        <v>2760</v>
      </c>
      <c r="D324" s="12" t="s">
        <v>2074</v>
      </c>
      <c r="E324" s="12" t="s">
        <v>2761</v>
      </c>
      <c r="F324" s="14" t="s">
        <v>1364</v>
      </c>
      <c r="G324" s="12" t="s">
        <v>2848</v>
      </c>
      <c r="H324" s="12" t="s">
        <v>2849</v>
      </c>
    </row>
    <row r="325" spans="1:8" ht="85.05" customHeight="1" x14ac:dyDescent="0.3">
      <c r="A325" s="11">
        <v>117</v>
      </c>
      <c r="B325" s="12" t="s">
        <v>908</v>
      </c>
      <c r="C325" s="12" t="s">
        <v>2764</v>
      </c>
      <c r="D325" s="12" t="s">
        <v>2765</v>
      </c>
      <c r="E325" s="12" t="s">
        <v>2761</v>
      </c>
      <c r="F325" s="14" t="s">
        <v>2850</v>
      </c>
      <c r="G325" s="12" t="s">
        <v>2851</v>
      </c>
      <c r="H325" s="12" t="s">
        <v>2849</v>
      </c>
    </row>
    <row r="326" spans="1:8" ht="85.05" customHeight="1" x14ac:dyDescent="0.3">
      <c r="A326" s="11">
        <v>117</v>
      </c>
      <c r="B326" s="12" t="s">
        <v>908</v>
      </c>
      <c r="C326" s="12" t="s">
        <v>2768</v>
      </c>
      <c r="D326" s="12" t="s">
        <v>2769</v>
      </c>
      <c r="E326" s="12" t="s">
        <v>2761</v>
      </c>
      <c r="F326" s="14" t="s">
        <v>2852</v>
      </c>
      <c r="G326" s="12" t="s">
        <v>2853</v>
      </c>
      <c r="H326" s="12" t="s">
        <v>2849</v>
      </c>
    </row>
    <row r="327" spans="1:8" ht="85.05" customHeight="1" x14ac:dyDescent="0.3">
      <c r="A327" s="11">
        <v>118</v>
      </c>
      <c r="B327" s="12" t="s">
        <v>561</v>
      </c>
      <c r="C327" s="12" t="s">
        <v>2760</v>
      </c>
      <c r="D327" s="12" t="s">
        <v>2074</v>
      </c>
      <c r="E327" s="12" t="s">
        <v>2761</v>
      </c>
      <c r="F327" s="14" t="s">
        <v>1365</v>
      </c>
      <c r="G327" s="12" t="s">
        <v>2854</v>
      </c>
      <c r="H327" s="12" t="s">
        <v>2855</v>
      </c>
    </row>
    <row r="328" spans="1:8" ht="85.05" customHeight="1" x14ac:dyDescent="0.3">
      <c r="A328" s="11">
        <v>118</v>
      </c>
      <c r="B328" s="12" t="s">
        <v>561</v>
      </c>
      <c r="C328" s="12" t="s">
        <v>2764</v>
      </c>
      <c r="D328" s="12" t="s">
        <v>2765</v>
      </c>
      <c r="E328" s="12" t="s">
        <v>2761</v>
      </c>
      <c r="F328" s="14" t="s">
        <v>2856</v>
      </c>
      <c r="G328" s="12" t="s">
        <v>2857</v>
      </c>
      <c r="H328" s="12" t="s">
        <v>2855</v>
      </c>
    </row>
    <row r="329" spans="1:8" ht="85.05" customHeight="1" x14ac:dyDescent="0.3">
      <c r="A329" s="11">
        <v>118</v>
      </c>
      <c r="B329" s="12" t="s">
        <v>561</v>
      </c>
      <c r="C329" s="12" t="s">
        <v>2768</v>
      </c>
      <c r="D329" s="12" t="s">
        <v>2769</v>
      </c>
      <c r="E329" s="12" t="s">
        <v>2761</v>
      </c>
      <c r="F329" s="14" t="s">
        <v>567</v>
      </c>
      <c r="G329" s="12" t="s">
        <v>2858</v>
      </c>
      <c r="H329" s="12" t="s">
        <v>2855</v>
      </c>
    </row>
    <row r="330" spans="1:8" ht="85.05" customHeight="1" x14ac:dyDescent="0.3">
      <c r="A330" s="11">
        <v>119</v>
      </c>
      <c r="B330" s="12" t="s">
        <v>911</v>
      </c>
      <c r="C330" s="12" t="s">
        <v>2760</v>
      </c>
      <c r="D330" s="12" t="s">
        <v>2074</v>
      </c>
      <c r="E330" s="12" t="s">
        <v>2761</v>
      </c>
      <c r="F330" s="14" t="s">
        <v>1366</v>
      </c>
      <c r="G330" s="12" t="s">
        <v>2859</v>
      </c>
      <c r="H330" s="12" t="s">
        <v>2860</v>
      </c>
    </row>
    <row r="331" spans="1:8" ht="85.05" customHeight="1" x14ac:dyDescent="0.3">
      <c r="A331" s="11">
        <v>119</v>
      </c>
      <c r="B331" s="12" t="s">
        <v>911</v>
      </c>
      <c r="C331" s="12" t="s">
        <v>2764</v>
      </c>
      <c r="D331" s="12" t="s">
        <v>2765</v>
      </c>
      <c r="E331" s="12" t="s">
        <v>2761</v>
      </c>
      <c r="F331" s="14" t="s">
        <v>2861</v>
      </c>
      <c r="G331" s="12" t="s">
        <v>2862</v>
      </c>
      <c r="H331" s="12" t="s">
        <v>2860</v>
      </c>
    </row>
    <row r="332" spans="1:8" ht="85.05" customHeight="1" x14ac:dyDescent="0.3">
      <c r="A332" s="11">
        <v>119</v>
      </c>
      <c r="B332" s="12" t="s">
        <v>911</v>
      </c>
      <c r="C332" s="12" t="s">
        <v>2768</v>
      </c>
      <c r="D332" s="12" t="s">
        <v>2769</v>
      </c>
      <c r="E332" s="12" t="s">
        <v>2761</v>
      </c>
      <c r="F332" s="14" t="s">
        <v>1366</v>
      </c>
      <c r="G332" s="12" t="s">
        <v>2863</v>
      </c>
      <c r="H332" s="12" t="s">
        <v>2860</v>
      </c>
    </row>
    <row r="333" spans="1:8" ht="85.05" customHeight="1" x14ac:dyDescent="0.3">
      <c r="A333" s="11">
        <v>120</v>
      </c>
      <c r="B333" s="12" t="s">
        <v>569</v>
      </c>
      <c r="C333" s="12" t="s">
        <v>2760</v>
      </c>
      <c r="D333" s="12" t="s">
        <v>2074</v>
      </c>
      <c r="E333" s="12" t="s">
        <v>2761</v>
      </c>
      <c r="F333" s="14" t="s">
        <v>1367</v>
      </c>
      <c r="G333" s="12" t="s">
        <v>2864</v>
      </c>
      <c r="H333" s="12" t="s">
        <v>2865</v>
      </c>
    </row>
    <row r="334" spans="1:8" ht="85.05" customHeight="1" x14ac:dyDescent="0.3">
      <c r="A334" s="11">
        <v>120</v>
      </c>
      <c r="B334" s="12" t="s">
        <v>569</v>
      </c>
      <c r="C334" s="12" t="s">
        <v>2764</v>
      </c>
      <c r="D334" s="12" t="s">
        <v>2765</v>
      </c>
      <c r="E334" s="12" t="s">
        <v>2761</v>
      </c>
      <c r="F334" s="14" t="s">
        <v>2866</v>
      </c>
      <c r="G334" s="12" t="s">
        <v>2867</v>
      </c>
      <c r="H334" s="12" t="s">
        <v>2865</v>
      </c>
    </row>
    <row r="335" spans="1:8" ht="85.05" customHeight="1" x14ac:dyDescent="0.3">
      <c r="A335" s="11">
        <v>120</v>
      </c>
      <c r="B335" s="12" t="s">
        <v>569</v>
      </c>
      <c r="C335" s="12" t="s">
        <v>2768</v>
      </c>
      <c r="D335" s="12" t="s">
        <v>2769</v>
      </c>
      <c r="E335" s="12" t="s">
        <v>2761</v>
      </c>
      <c r="F335" s="14" t="s">
        <v>574</v>
      </c>
      <c r="G335" s="12" t="s">
        <v>2868</v>
      </c>
      <c r="H335" s="12" t="s">
        <v>2865</v>
      </c>
    </row>
    <row r="336" spans="1:8" ht="85.05" customHeight="1" x14ac:dyDescent="0.3">
      <c r="A336" s="11">
        <v>121</v>
      </c>
      <c r="B336" s="12" t="s">
        <v>576</v>
      </c>
      <c r="C336" s="12" t="s">
        <v>2760</v>
      </c>
      <c r="D336" s="12" t="s">
        <v>2074</v>
      </c>
      <c r="E336" s="12" t="s">
        <v>2761</v>
      </c>
      <c r="F336" s="14" t="s">
        <v>1368</v>
      </c>
      <c r="G336" s="12" t="s">
        <v>2869</v>
      </c>
      <c r="H336" s="12" t="s">
        <v>2870</v>
      </c>
    </row>
    <row r="337" spans="1:8" ht="85.05" customHeight="1" x14ac:dyDescent="0.3">
      <c r="A337" s="11">
        <v>121</v>
      </c>
      <c r="B337" s="12" t="s">
        <v>576</v>
      </c>
      <c r="C337" s="12" t="s">
        <v>2764</v>
      </c>
      <c r="D337" s="12" t="s">
        <v>2765</v>
      </c>
      <c r="E337" s="12" t="s">
        <v>2761</v>
      </c>
      <c r="F337" s="14" t="s">
        <v>1368</v>
      </c>
      <c r="G337" s="12" t="s">
        <v>2871</v>
      </c>
      <c r="H337" s="12" t="s">
        <v>2870</v>
      </c>
    </row>
    <row r="338" spans="1:8" ht="85.05" customHeight="1" x14ac:dyDescent="0.3">
      <c r="A338" s="11">
        <v>121</v>
      </c>
      <c r="B338" s="12" t="s">
        <v>576</v>
      </c>
      <c r="C338" s="12" t="s">
        <v>2768</v>
      </c>
      <c r="D338" s="12" t="s">
        <v>2769</v>
      </c>
      <c r="E338" s="12" t="s">
        <v>2761</v>
      </c>
      <c r="F338" s="14" t="s">
        <v>588</v>
      </c>
      <c r="G338" s="12" t="s">
        <v>2872</v>
      </c>
      <c r="H338" s="12" t="s">
        <v>2870</v>
      </c>
    </row>
    <row r="339" spans="1:8" ht="85.05" customHeight="1" x14ac:dyDescent="0.3">
      <c r="A339" s="11">
        <v>122</v>
      </c>
      <c r="B339" s="12" t="s">
        <v>596</v>
      </c>
      <c r="C339" s="12" t="s">
        <v>2760</v>
      </c>
      <c r="D339" s="12" t="s">
        <v>2074</v>
      </c>
      <c r="E339" s="12" t="s">
        <v>2761</v>
      </c>
      <c r="F339" s="14" t="s">
        <v>1369</v>
      </c>
      <c r="G339" s="12" t="s">
        <v>2873</v>
      </c>
      <c r="H339" s="12" t="s">
        <v>2874</v>
      </c>
    </row>
    <row r="340" spans="1:8" ht="85.05" customHeight="1" x14ac:dyDescent="0.3">
      <c r="A340" s="11">
        <v>122</v>
      </c>
      <c r="B340" s="12" t="s">
        <v>596</v>
      </c>
      <c r="C340" s="12" t="s">
        <v>2764</v>
      </c>
      <c r="D340" s="12" t="s">
        <v>2765</v>
      </c>
      <c r="E340" s="12" t="s">
        <v>2761</v>
      </c>
      <c r="F340" s="14" t="s">
        <v>1369</v>
      </c>
      <c r="G340" s="12" t="s">
        <v>2875</v>
      </c>
      <c r="H340" s="12" t="s">
        <v>2874</v>
      </c>
    </row>
    <row r="341" spans="1:8" ht="85.05" customHeight="1" x14ac:dyDescent="0.3">
      <c r="A341" s="11">
        <v>122</v>
      </c>
      <c r="B341" s="12" t="s">
        <v>596</v>
      </c>
      <c r="C341" s="12" t="s">
        <v>2768</v>
      </c>
      <c r="D341" s="12" t="s">
        <v>2769</v>
      </c>
      <c r="E341" s="12" t="s">
        <v>2761</v>
      </c>
      <c r="F341" s="14" t="s">
        <v>601</v>
      </c>
      <c r="G341" s="12" t="s">
        <v>2876</v>
      </c>
      <c r="H341" s="12" t="s">
        <v>2874</v>
      </c>
    </row>
    <row r="342" spans="1:8" ht="85.05" customHeight="1" x14ac:dyDescent="0.3">
      <c r="A342" s="11">
        <v>123</v>
      </c>
      <c r="B342" s="12" t="s">
        <v>606</v>
      </c>
      <c r="C342" s="12" t="s">
        <v>2760</v>
      </c>
      <c r="D342" s="12" t="s">
        <v>2074</v>
      </c>
      <c r="E342" s="12" t="s">
        <v>2761</v>
      </c>
      <c r="F342" s="14" t="s">
        <v>1370</v>
      </c>
      <c r="G342" s="12" t="s">
        <v>2877</v>
      </c>
      <c r="H342" s="12" t="s">
        <v>2878</v>
      </c>
    </row>
    <row r="343" spans="1:8" ht="85.05" customHeight="1" x14ac:dyDescent="0.3">
      <c r="A343" s="11">
        <v>123</v>
      </c>
      <c r="B343" s="12" t="s">
        <v>606</v>
      </c>
      <c r="C343" s="12" t="s">
        <v>2764</v>
      </c>
      <c r="D343" s="12" t="s">
        <v>2765</v>
      </c>
      <c r="E343" s="12" t="s">
        <v>2761</v>
      </c>
      <c r="F343" s="14" t="s">
        <v>2879</v>
      </c>
      <c r="G343" s="12" t="s">
        <v>2880</v>
      </c>
      <c r="H343" s="12" t="s">
        <v>2878</v>
      </c>
    </row>
    <row r="344" spans="1:8" ht="85.05" customHeight="1" x14ac:dyDescent="0.3">
      <c r="A344" s="11">
        <v>123</v>
      </c>
      <c r="B344" s="12" t="s">
        <v>606</v>
      </c>
      <c r="C344" s="12" t="s">
        <v>2768</v>
      </c>
      <c r="D344" s="12" t="s">
        <v>2769</v>
      </c>
      <c r="E344" s="12" t="s">
        <v>2761</v>
      </c>
      <c r="F344" s="14" t="s">
        <v>611</v>
      </c>
      <c r="G344" s="12" t="s">
        <v>2881</v>
      </c>
      <c r="H344" s="12" t="s">
        <v>2878</v>
      </c>
    </row>
    <row r="345" spans="1:8" ht="85.05" customHeight="1" x14ac:dyDescent="0.3">
      <c r="A345" s="11">
        <v>124</v>
      </c>
      <c r="B345" s="12" t="s">
        <v>920</v>
      </c>
      <c r="C345" s="12" t="s">
        <v>2760</v>
      </c>
      <c r="D345" s="12" t="s">
        <v>2074</v>
      </c>
      <c r="E345" s="12" t="s">
        <v>2761</v>
      </c>
      <c r="F345" s="14" t="s">
        <v>1371</v>
      </c>
      <c r="G345" s="12" t="s">
        <v>2882</v>
      </c>
      <c r="H345" s="12" t="s">
        <v>2883</v>
      </c>
    </row>
    <row r="346" spans="1:8" ht="85.05" customHeight="1" x14ac:dyDescent="0.3">
      <c r="A346" s="11">
        <v>124</v>
      </c>
      <c r="B346" s="12" t="s">
        <v>920</v>
      </c>
      <c r="C346" s="12" t="s">
        <v>2764</v>
      </c>
      <c r="D346" s="12" t="s">
        <v>2765</v>
      </c>
      <c r="E346" s="12" t="s">
        <v>2761</v>
      </c>
      <c r="F346" s="14" t="s">
        <v>1371</v>
      </c>
      <c r="G346" s="12" t="s">
        <v>2884</v>
      </c>
      <c r="H346" s="12" t="s">
        <v>2883</v>
      </c>
    </row>
    <row r="347" spans="1:8" ht="85.05" customHeight="1" x14ac:dyDescent="0.3">
      <c r="A347" s="11">
        <v>124</v>
      </c>
      <c r="B347" s="12" t="s">
        <v>920</v>
      </c>
      <c r="C347" s="12" t="s">
        <v>2768</v>
      </c>
      <c r="D347" s="12" t="s">
        <v>2769</v>
      </c>
      <c r="E347" s="12" t="s">
        <v>2761</v>
      </c>
      <c r="F347" s="14" t="s">
        <v>2171</v>
      </c>
      <c r="G347" s="12" t="s">
        <v>2885</v>
      </c>
      <c r="H347" s="12" t="s">
        <v>2883</v>
      </c>
    </row>
    <row r="348" spans="1:8" ht="85.05" customHeight="1" x14ac:dyDescent="0.3">
      <c r="A348" s="11">
        <v>125</v>
      </c>
      <c r="B348" s="12" t="s">
        <v>627</v>
      </c>
      <c r="C348" s="12" t="s">
        <v>2760</v>
      </c>
      <c r="D348" s="12" t="s">
        <v>2074</v>
      </c>
      <c r="E348" s="12" t="s">
        <v>2761</v>
      </c>
      <c r="F348" s="14" t="s">
        <v>1372</v>
      </c>
      <c r="G348" s="12" t="s">
        <v>2886</v>
      </c>
      <c r="H348" s="12" t="s">
        <v>2887</v>
      </c>
    </row>
    <row r="349" spans="1:8" ht="85.05" customHeight="1" x14ac:dyDescent="0.3">
      <c r="A349" s="11">
        <v>125</v>
      </c>
      <c r="B349" s="12" t="s">
        <v>627</v>
      </c>
      <c r="C349" s="12" t="s">
        <v>2764</v>
      </c>
      <c r="D349" s="12" t="s">
        <v>2765</v>
      </c>
      <c r="E349" s="12" t="s">
        <v>2761</v>
      </c>
      <c r="F349" s="14" t="s">
        <v>2888</v>
      </c>
      <c r="G349" s="12" t="s">
        <v>2889</v>
      </c>
      <c r="H349" s="12" t="s">
        <v>2887</v>
      </c>
    </row>
    <row r="350" spans="1:8" ht="85.05" customHeight="1" x14ac:dyDescent="0.3">
      <c r="A350" s="11">
        <v>125</v>
      </c>
      <c r="B350" s="12" t="s">
        <v>627</v>
      </c>
      <c r="C350" s="12" t="s">
        <v>2768</v>
      </c>
      <c r="D350" s="12" t="s">
        <v>2769</v>
      </c>
      <c r="E350" s="12" t="s">
        <v>2761</v>
      </c>
      <c r="F350" s="14" t="s">
        <v>633</v>
      </c>
      <c r="G350" s="12" t="s">
        <v>2890</v>
      </c>
      <c r="H350" s="12" t="s">
        <v>2887</v>
      </c>
    </row>
    <row r="351" spans="1:8" ht="90" customHeight="1" x14ac:dyDescent="0.3">
      <c r="A351" s="11">
        <v>121</v>
      </c>
      <c r="B351" s="12" t="s">
        <v>576</v>
      </c>
      <c r="C351" s="12" t="s">
        <v>2891</v>
      </c>
      <c r="D351" s="12" t="s">
        <v>2892</v>
      </c>
      <c r="E351" s="12" t="s">
        <v>2893</v>
      </c>
      <c r="F351" s="14" t="s">
        <v>582</v>
      </c>
      <c r="G351" s="12" t="s">
        <v>2894</v>
      </c>
      <c r="H351" s="12" t="s">
        <v>2895</v>
      </c>
    </row>
    <row r="352" spans="1:8" ht="90" customHeight="1" x14ac:dyDescent="0.3">
      <c r="A352" s="11">
        <v>112</v>
      </c>
      <c r="B352" s="12" t="s">
        <v>534</v>
      </c>
      <c r="C352" s="12" t="s">
        <v>2896</v>
      </c>
      <c r="D352" s="12" t="s">
        <v>2897</v>
      </c>
      <c r="E352" s="12" t="s">
        <v>2893</v>
      </c>
      <c r="F352" s="14" t="s">
        <v>2099</v>
      </c>
      <c r="G352" s="12" t="s">
        <v>2898</v>
      </c>
      <c r="H352" s="12" t="s">
        <v>2899</v>
      </c>
    </row>
    <row r="353" spans="1:8" ht="90" customHeight="1" x14ac:dyDescent="0.3">
      <c r="A353" s="11">
        <v>122</v>
      </c>
      <c r="B353" s="12" t="s">
        <v>596</v>
      </c>
      <c r="C353" s="12" t="s">
        <v>2900</v>
      </c>
      <c r="D353" s="12" t="s">
        <v>2901</v>
      </c>
      <c r="E353" s="12" t="s">
        <v>2902</v>
      </c>
      <c r="F353" s="14" t="s">
        <v>601</v>
      </c>
      <c r="G353" s="12" t="s">
        <v>2903</v>
      </c>
      <c r="H353" s="12" t="s">
        <v>2904</v>
      </c>
    </row>
    <row r="354" spans="1:8" ht="66" customHeight="1" x14ac:dyDescent="0.3">
      <c r="A354" s="11">
        <v>126</v>
      </c>
      <c r="B354" s="12" t="s">
        <v>635</v>
      </c>
      <c r="C354" s="12" t="s">
        <v>2905</v>
      </c>
      <c r="D354" s="12" t="s">
        <v>2906</v>
      </c>
      <c r="E354" s="12" t="s">
        <v>2907</v>
      </c>
      <c r="F354" s="57" t="s">
        <v>1374</v>
      </c>
      <c r="G354" s="12" t="s">
        <v>2908</v>
      </c>
      <c r="H354" s="12" t="s">
        <v>2909</v>
      </c>
    </row>
    <row r="355" spans="1:8" ht="66" customHeight="1" x14ac:dyDescent="0.3">
      <c r="A355" s="11">
        <v>126</v>
      </c>
      <c r="B355" s="12" t="s">
        <v>635</v>
      </c>
      <c r="C355" s="12" t="s">
        <v>2910</v>
      </c>
      <c r="D355" s="12" t="s">
        <v>2630</v>
      </c>
      <c r="E355" s="12" t="s">
        <v>2911</v>
      </c>
      <c r="F355" s="57" t="s">
        <v>1374</v>
      </c>
      <c r="G355" s="12" t="s">
        <v>2912</v>
      </c>
      <c r="H355" s="12" t="s">
        <v>2913</v>
      </c>
    </row>
    <row r="356" spans="1:8" ht="66" customHeight="1" x14ac:dyDescent="0.3">
      <c r="A356" s="11">
        <v>127</v>
      </c>
      <c r="B356" s="12" t="s">
        <v>925</v>
      </c>
      <c r="C356" s="12" t="s">
        <v>2905</v>
      </c>
      <c r="D356" s="12" t="s">
        <v>2906</v>
      </c>
      <c r="E356" s="12" t="s">
        <v>2907</v>
      </c>
      <c r="F356" s="57" t="s">
        <v>1375</v>
      </c>
      <c r="G356" s="12" t="s">
        <v>2914</v>
      </c>
      <c r="H356" s="12" t="s">
        <v>2909</v>
      </c>
    </row>
    <row r="357" spans="1:8" ht="66" customHeight="1" x14ac:dyDescent="0.3">
      <c r="A357" s="11">
        <v>127</v>
      </c>
      <c r="B357" s="12" t="s">
        <v>925</v>
      </c>
      <c r="C357" s="12" t="s">
        <v>2910</v>
      </c>
      <c r="D357" s="12" t="s">
        <v>2630</v>
      </c>
      <c r="E357" s="12" t="s">
        <v>2911</v>
      </c>
      <c r="F357" s="57" t="s">
        <v>1051</v>
      </c>
      <c r="G357" s="12" t="s">
        <v>2915</v>
      </c>
      <c r="H357" s="12" t="s">
        <v>2913</v>
      </c>
    </row>
    <row r="358" spans="1:8" ht="66" customHeight="1" x14ac:dyDescent="0.3">
      <c r="A358" s="11">
        <v>128</v>
      </c>
      <c r="B358" s="12" t="s">
        <v>650</v>
      </c>
      <c r="C358" s="12" t="s">
        <v>2905</v>
      </c>
      <c r="D358" s="12" t="s">
        <v>2906</v>
      </c>
      <c r="E358" s="12" t="s">
        <v>2907</v>
      </c>
      <c r="F358" s="57" t="s">
        <v>1376</v>
      </c>
      <c r="G358" s="12" t="s">
        <v>2916</v>
      </c>
      <c r="H358" s="12" t="s">
        <v>2909</v>
      </c>
    </row>
    <row r="359" spans="1:8" ht="66" customHeight="1" x14ac:dyDescent="0.3">
      <c r="A359" s="11">
        <v>128</v>
      </c>
      <c r="B359" s="12" t="s">
        <v>650</v>
      </c>
      <c r="C359" s="12" t="s">
        <v>2910</v>
      </c>
      <c r="D359" s="12" t="s">
        <v>2630</v>
      </c>
      <c r="E359" s="12" t="s">
        <v>2911</v>
      </c>
      <c r="F359" s="57" t="s">
        <v>656</v>
      </c>
      <c r="G359" s="12" t="s">
        <v>2917</v>
      </c>
      <c r="H359" s="12" t="s">
        <v>2913</v>
      </c>
    </row>
    <row r="360" spans="1:8" ht="66" customHeight="1" x14ac:dyDescent="0.3">
      <c r="A360" s="11">
        <v>128</v>
      </c>
      <c r="B360" s="12" t="s">
        <v>650</v>
      </c>
      <c r="C360" s="12" t="s">
        <v>2918</v>
      </c>
      <c r="D360" s="12" t="s">
        <v>2919</v>
      </c>
      <c r="E360" s="12" t="s">
        <v>2911</v>
      </c>
      <c r="F360" s="57" t="s">
        <v>662</v>
      </c>
      <c r="G360" s="12" t="s">
        <v>2920</v>
      </c>
      <c r="H360" s="12" t="s">
        <v>2921</v>
      </c>
    </row>
    <row r="361" spans="1:8" ht="66" customHeight="1" x14ac:dyDescent="0.3">
      <c r="A361" s="11">
        <v>129</v>
      </c>
      <c r="B361" s="12" t="s">
        <v>928</v>
      </c>
      <c r="C361" s="12" t="s">
        <v>2905</v>
      </c>
      <c r="D361" s="12" t="s">
        <v>2906</v>
      </c>
      <c r="E361" s="12" t="s">
        <v>2907</v>
      </c>
      <c r="F361" s="57" t="s">
        <v>1060</v>
      </c>
      <c r="G361" s="12" t="s">
        <v>2922</v>
      </c>
      <c r="H361" s="12" t="s">
        <v>2909</v>
      </c>
    </row>
    <row r="362" spans="1:8" ht="66" customHeight="1" x14ac:dyDescent="0.3">
      <c r="A362" s="11">
        <v>129</v>
      </c>
      <c r="B362" s="12" t="s">
        <v>928</v>
      </c>
      <c r="C362" s="12" t="s">
        <v>2910</v>
      </c>
      <c r="D362" s="12" t="s">
        <v>2630</v>
      </c>
      <c r="E362" s="12" t="s">
        <v>2911</v>
      </c>
      <c r="F362" s="57" t="s">
        <v>1060</v>
      </c>
      <c r="G362" s="12" t="s">
        <v>2923</v>
      </c>
      <c r="H362" s="12" t="s">
        <v>2913</v>
      </c>
    </row>
    <row r="363" spans="1:8" ht="66" customHeight="1" x14ac:dyDescent="0.3">
      <c r="A363" s="11">
        <v>130</v>
      </c>
      <c r="B363" s="12" t="s">
        <v>929</v>
      </c>
      <c r="C363" s="12" t="s">
        <v>2905</v>
      </c>
      <c r="D363" s="12" t="s">
        <v>2906</v>
      </c>
      <c r="E363" s="12" t="s">
        <v>2907</v>
      </c>
      <c r="F363" s="57" t="s">
        <v>1377</v>
      </c>
      <c r="G363" s="12" t="s">
        <v>2924</v>
      </c>
      <c r="H363" s="12" t="s">
        <v>2909</v>
      </c>
    </row>
    <row r="364" spans="1:8" ht="66" customHeight="1" x14ac:dyDescent="0.3">
      <c r="A364" s="11">
        <v>130</v>
      </c>
      <c r="B364" s="12" t="s">
        <v>929</v>
      </c>
      <c r="C364" s="12" t="s">
        <v>2910</v>
      </c>
      <c r="D364" s="12" t="s">
        <v>2630</v>
      </c>
      <c r="E364" s="12" t="s">
        <v>2911</v>
      </c>
      <c r="F364" s="57" t="s">
        <v>1065</v>
      </c>
      <c r="G364" s="12" t="s">
        <v>2925</v>
      </c>
      <c r="H364" s="12" t="s">
        <v>2913</v>
      </c>
    </row>
    <row r="365" spans="1:8" ht="66" customHeight="1" x14ac:dyDescent="0.3">
      <c r="A365" s="11">
        <v>131</v>
      </c>
      <c r="B365" s="12" t="s">
        <v>930</v>
      </c>
      <c r="C365" s="12" t="s">
        <v>2905</v>
      </c>
      <c r="D365" s="12" t="s">
        <v>2906</v>
      </c>
      <c r="E365" s="12" t="s">
        <v>2907</v>
      </c>
      <c r="F365" s="57" t="s">
        <v>1378</v>
      </c>
      <c r="G365" s="12" t="s">
        <v>2926</v>
      </c>
      <c r="H365" s="12" t="s">
        <v>2909</v>
      </c>
    </row>
    <row r="366" spans="1:8" ht="66" customHeight="1" x14ac:dyDescent="0.3">
      <c r="A366" s="11">
        <v>131</v>
      </c>
      <c r="B366" s="12" t="s">
        <v>930</v>
      </c>
      <c r="C366" s="12" t="s">
        <v>2910</v>
      </c>
      <c r="D366" s="12" t="s">
        <v>2630</v>
      </c>
      <c r="E366" s="12" t="s">
        <v>2911</v>
      </c>
      <c r="F366" s="57" t="s">
        <v>1070</v>
      </c>
      <c r="G366" s="12" t="s">
        <v>2927</v>
      </c>
      <c r="H366" s="12" t="s">
        <v>2913</v>
      </c>
    </row>
    <row r="367" spans="1:8" ht="66" customHeight="1" x14ac:dyDescent="0.3">
      <c r="A367" s="11">
        <v>131</v>
      </c>
      <c r="B367" s="12" t="s">
        <v>930</v>
      </c>
      <c r="C367" s="12" t="s">
        <v>2918</v>
      </c>
      <c r="D367" s="12" t="s">
        <v>2919</v>
      </c>
      <c r="E367" s="12" t="s">
        <v>2911</v>
      </c>
      <c r="F367" s="57" t="s">
        <v>2214</v>
      </c>
      <c r="G367" s="12" t="s">
        <v>2920</v>
      </c>
      <c r="H367" s="12" t="s">
        <v>2921</v>
      </c>
    </row>
    <row r="368" spans="1:8" ht="66" customHeight="1" x14ac:dyDescent="0.3">
      <c r="A368" s="11">
        <v>132</v>
      </c>
      <c r="B368" s="12" t="s">
        <v>932</v>
      </c>
      <c r="C368" s="12" t="s">
        <v>2905</v>
      </c>
      <c r="D368" s="12" t="s">
        <v>2906</v>
      </c>
      <c r="E368" s="12" t="s">
        <v>2907</v>
      </c>
      <c r="F368" s="57" t="s">
        <v>1075</v>
      </c>
      <c r="G368" s="12" t="s">
        <v>2928</v>
      </c>
      <c r="H368" s="12" t="s">
        <v>2909</v>
      </c>
    </row>
    <row r="369" spans="1:8" ht="66" customHeight="1" x14ac:dyDescent="0.3">
      <c r="A369" s="11">
        <v>132</v>
      </c>
      <c r="B369" s="12" t="s">
        <v>932</v>
      </c>
      <c r="C369" s="12" t="s">
        <v>2910</v>
      </c>
      <c r="D369" s="12" t="s">
        <v>2630</v>
      </c>
      <c r="E369" s="12" t="s">
        <v>2911</v>
      </c>
      <c r="F369" s="57" t="s">
        <v>1075</v>
      </c>
      <c r="G369" s="12" t="s">
        <v>2929</v>
      </c>
      <c r="H369" s="12" t="s">
        <v>2913</v>
      </c>
    </row>
    <row r="370" spans="1:8" ht="66" customHeight="1" x14ac:dyDescent="0.3">
      <c r="A370" s="11">
        <v>133</v>
      </c>
      <c r="B370" s="12" t="s">
        <v>664</v>
      </c>
      <c r="C370" s="12" t="s">
        <v>2905</v>
      </c>
      <c r="D370" s="12" t="s">
        <v>2906</v>
      </c>
      <c r="E370" s="12" t="s">
        <v>2907</v>
      </c>
      <c r="F370" s="57" t="s">
        <v>1379</v>
      </c>
      <c r="G370" s="12" t="s">
        <v>2930</v>
      </c>
      <c r="H370" s="12" t="s">
        <v>2909</v>
      </c>
    </row>
    <row r="371" spans="1:8" ht="66" customHeight="1" x14ac:dyDescent="0.3">
      <c r="A371" s="11">
        <v>133</v>
      </c>
      <c r="B371" s="12" t="s">
        <v>664</v>
      </c>
      <c r="C371" s="12" t="s">
        <v>2910</v>
      </c>
      <c r="D371" s="12" t="s">
        <v>2630</v>
      </c>
      <c r="E371" s="12" t="s">
        <v>2911</v>
      </c>
      <c r="F371" s="57" t="s">
        <v>670</v>
      </c>
      <c r="G371" s="12" t="s">
        <v>2931</v>
      </c>
      <c r="H371" s="12" t="s">
        <v>2913</v>
      </c>
    </row>
    <row r="372" spans="1:8" ht="66" customHeight="1" x14ac:dyDescent="0.3">
      <c r="A372" s="11">
        <v>134</v>
      </c>
      <c r="B372" s="12" t="s">
        <v>672</v>
      </c>
      <c r="C372" s="12" t="s">
        <v>2905</v>
      </c>
      <c r="D372" s="12" t="s">
        <v>2906</v>
      </c>
      <c r="E372" s="12" t="s">
        <v>2907</v>
      </c>
      <c r="F372" s="57" t="s">
        <v>677</v>
      </c>
      <c r="G372" s="12" t="s">
        <v>2932</v>
      </c>
      <c r="H372" s="12" t="s">
        <v>2909</v>
      </c>
    </row>
    <row r="373" spans="1:8" ht="66" customHeight="1" x14ac:dyDescent="0.3">
      <c r="A373" s="11">
        <v>134</v>
      </c>
      <c r="B373" s="12" t="s">
        <v>672</v>
      </c>
      <c r="C373" s="12" t="s">
        <v>2910</v>
      </c>
      <c r="D373" s="12" t="s">
        <v>2630</v>
      </c>
      <c r="E373" s="12" t="s">
        <v>2911</v>
      </c>
      <c r="F373" s="57" t="s">
        <v>677</v>
      </c>
      <c r="G373" s="12" t="s">
        <v>2933</v>
      </c>
      <c r="H373" s="12" t="s">
        <v>2913</v>
      </c>
    </row>
    <row r="374" spans="1:8" ht="66" customHeight="1" x14ac:dyDescent="0.3">
      <c r="A374" s="11">
        <v>135</v>
      </c>
      <c r="B374" s="12" t="s">
        <v>933</v>
      </c>
      <c r="C374" s="12" t="s">
        <v>2905</v>
      </c>
      <c r="D374" s="12" t="s">
        <v>2906</v>
      </c>
      <c r="E374" s="12" t="s">
        <v>2907</v>
      </c>
      <c r="F374" s="57" t="s">
        <v>1380</v>
      </c>
      <c r="G374" s="12" t="s">
        <v>2934</v>
      </c>
      <c r="H374" s="12" t="s">
        <v>2909</v>
      </c>
    </row>
    <row r="375" spans="1:8" ht="66" customHeight="1" x14ac:dyDescent="0.3">
      <c r="A375" s="11">
        <v>135</v>
      </c>
      <c r="B375" s="12" t="s">
        <v>933</v>
      </c>
      <c r="C375" s="12" t="s">
        <v>2910</v>
      </c>
      <c r="D375" s="12" t="s">
        <v>2630</v>
      </c>
      <c r="E375" s="12" t="s">
        <v>2911</v>
      </c>
      <c r="F375" s="57" t="s">
        <v>1088</v>
      </c>
      <c r="G375" s="12" t="s">
        <v>2935</v>
      </c>
      <c r="H375" s="12" t="s">
        <v>2913</v>
      </c>
    </row>
    <row r="376" spans="1:8" ht="66" customHeight="1" x14ac:dyDescent="0.3">
      <c r="A376" s="11">
        <v>135</v>
      </c>
      <c r="B376" s="12" t="s">
        <v>933</v>
      </c>
      <c r="C376" s="12" t="s">
        <v>2918</v>
      </c>
      <c r="D376" s="12" t="s">
        <v>2919</v>
      </c>
      <c r="E376" s="12" t="s">
        <v>2911</v>
      </c>
      <c r="F376" s="57" t="s">
        <v>1088</v>
      </c>
      <c r="G376" s="12" t="s">
        <v>2920</v>
      </c>
      <c r="H376" s="12" t="s">
        <v>2921</v>
      </c>
    </row>
    <row r="377" spans="1:8" ht="66" customHeight="1" x14ac:dyDescent="0.3">
      <c r="A377" s="11">
        <v>136</v>
      </c>
      <c r="B377" s="12" t="s">
        <v>934</v>
      </c>
      <c r="C377" s="12" t="s">
        <v>2905</v>
      </c>
      <c r="D377" s="12" t="s">
        <v>2906</v>
      </c>
      <c r="E377" s="12" t="s">
        <v>2907</v>
      </c>
      <c r="F377" s="57" t="s">
        <v>1092</v>
      </c>
      <c r="G377" s="12" t="s">
        <v>2936</v>
      </c>
      <c r="H377" s="12" t="s">
        <v>2909</v>
      </c>
    </row>
    <row r="378" spans="1:8" ht="66" customHeight="1" x14ac:dyDescent="0.3">
      <c r="A378" s="11">
        <v>136</v>
      </c>
      <c r="B378" s="12" t="s">
        <v>934</v>
      </c>
      <c r="C378" s="12" t="s">
        <v>2910</v>
      </c>
      <c r="D378" s="12" t="s">
        <v>2630</v>
      </c>
      <c r="E378" s="12" t="s">
        <v>2911</v>
      </c>
      <c r="F378" s="57" t="s">
        <v>1092</v>
      </c>
      <c r="G378" s="12" t="s">
        <v>2937</v>
      </c>
      <c r="H378" s="12" t="s">
        <v>2913</v>
      </c>
    </row>
    <row r="379" spans="1:8" ht="66" customHeight="1" x14ac:dyDescent="0.3">
      <c r="A379" s="11">
        <v>137</v>
      </c>
      <c r="B379" s="12" t="s">
        <v>679</v>
      </c>
      <c r="C379" s="12" t="s">
        <v>2905</v>
      </c>
      <c r="D379" s="12" t="s">
        <v>2906</v>
      </c>
      <c r="E379" s="12" t="s">
        <v>2907</v>
      </c>
      <c r="F379" s="57" t="s">
        <v>1381</v>
      </c>
      <c r="G379" s="12" t="s">
        <v>2938</v>
      </c>
      <c r="H379" s="12" t="s">
        <v>2909</v>
      </c>
    </row>
    <row r="380" spans="1:8" ht="66" customHeight="1" x14ac:dyDescent="0.3">
      <c r="A380" s="11">
        <v>137</v>
      </c>
      <c r="B380" s="12" t="s">
        <v>679</v>
      </c>
      <c r="C380" s="12" t="s">
        <v>2910</v>
      </c>
      <c r="D380" s="12" t="s">
        <v>2630</v>
      </c>
      <c r="E380" s="12" t="s">
        <v>2911</v>
      </c>
      <c r="F380" s="57" t="s">
        <v>685</v>
      </c>
      <c r="G380" s="12" t="s">
        <v>2939</v>
      </c>
      <c r="H380" s="12" t="s">
        <v>2913</v>
      </c>
    </row>
    <row r="381" spans="1:8" ht="66" customHeight="1" x14ac:dyDescent="0.3">
      <c r="A381" s="11">
        <v>137</v>
      </c>
      <c r="B381" s="12" t="s">
        <v>679</v>
      </c>
      <c r="C381" s="12" t="s">
        <v>2918</v>
      </c>
      <c r="D381" s="12" t="s">
        <v>2919</v>
      </c>
      <c r="E381" s="12" t="s">
        <v>2911</v>
      </c>
      <c r="F381" s="57" t="s">
        <v>685</v>
      </c>
      <c r="G381" s="12" t="s">
        <v>2920</v>
      </c>
      <c r="H381" s="12" t="s">
        <v>2921</v>
      </c>
    </row>
    <row r="382" spans="1:8" ht="66" customHeight="1" x14ac:dyDescent="0.3">
      <c r="A382" s="11">
        <v>138</v>
      </c>
      <c r="B382" s="12" t="s">
        <v>935</v>
      </c>
      <c r="C382" s="12" t="s">
        <v>2905</v>
      </c>
      <c r="D382" s="12" t="s">
        <v>2906</v>
      </c>
      <c r="E382" s="12" t="s">
        <v>2907</v>
      </c>
      <c r="F382" s="57" t="s">
        <v>1101</v>
      </c>
      <c r="G382" s="12" t="s">
        <v>2940</v>
      </c>
      <c r="H382" s="12" t="s">
        <v>2909</v>
      </c>
    </row>
    <row r="383" spans="1:8" ht="66" customHeight="1" x14ac:dyDescent="0.3">
      <c r="A383" s="11">
        <v>138</v>
      </c>
      <c r="B383" s="12" t="s">
        <v>935</v>
      </c>
      <c r="C383" s="12" t="s">
        <v>2910</v>
      </c>
      <c r="D383" s="12" t="s">
        <v>2630</v>
      </c>
      <c r="E383" s="12" t="s">
        <v>2911</v>
      </c>
      <c r="F383" s="57" t="s">
        <v>1101</v>
      </c>
      <c r="G383" s="12" t="s">
        <v>2941</v>
      </c>
      <c r="H383" s="12" t="s">
        <v>2913</v>
      </c>
    </row>
    <row r="384" spans="1:8" ht="66" customHeight="1" x14ac:dyDescent="0.3">
      <c r="A384" s="11">
        <v>139</v>
      </c>
      <c r="B384" s="12" t="s">
        <v>936</v>
      </c>
      <c r="C384" s="12" t="s">
        <v>2905</v>
      </c>
      <c r="D384" s="12" t="s">
        <v>2906</v>
      </c>
      <c r="E384" s="12" t="s">
        <v>2907</v>
      </c>
      <c r="F384" s="57" t="s">
        <v>1382</v>
      </c>
      <c r="G384" s="12" t="s">
        <v>2942</v>
      </c>
      <c r="H384" s="12" t="s">
        <v>2909</v>
      </c>
    </row>
    <row r="385" spans="1:8" ht="66" customHeight="1" x14ac:dyDescent="0.3">
      <c r="A385" s="11">
        <v>139</v>
      </c>
      <c r="B385" s="12" t="s">
        <v>936</v>
      </c>
      <c r="C385" s="12" t="s">
        <v>2910</v>
      </c>
      <c r="D385" s="12" t="s">
        <v>2630</v>
      </c>
      <c r="E385" s="12" t="s">
        <v>2911</v>
      </c>
      <c r="F385" s="57" t="s">
        <v>2253</v>
      </c>
      <c r="G385" s="12" t="s">
        <v>2943</v>
      </c>
      <c r="H385" s="12" t="s">
        <v>2913</v>
      </c>
    </row>
    <row r="386" spans="1:8" ht="66" customHeight="1" x14ac:dyDescent="0.3">
      <c r="A386" s="11">
        <v>139</v>
      </c>
      <c r="B386" s="12" t="s">
        <v>936</v>
      </c>
      <c r="C386" s="12" t="s">
        <v>2918</v>
      </c>
      <c r="D386" s="12" t="s">
        <v>2919</v>
      </c>
      <c r="E386" s="12" t="s">
        <v>2911</v>
      </c>
      <c r="F386" s="57" t="s">
        <v>2253</v>
      </c>
      <c r="G386" s="12" t="s">
        <v>2920</v>
      </c>
      <c r="H386" s="12" t="s">
        <v>2921</v>
      </c>
    </row>
    <row r="387" spans="1:8" ht="66" customHeight="1" x14ac:dyDescent="0.3">
      <c r="A387" s="11">
        <v>140</v>
      </c>
      <c r="B387" s="12" t="s">
        <v>687</v>
      </c>
      <c r="C387" s="12" t="s">
        <v>2905</v>
      </c>
      <c r="D387" s="12" t="s">
        <v>2906</v>
      </c>
      <c r="E387" s="12" t="s">
        <v>2907</v>
      </c>
      <c r="F387" s="57" t="s">
        <v>1383</v>
      </c>
      <c r="G387" s="12" t="s">
        <v>2944</v>
      </c>
      <c r="H387" s="12" t="s">
        <v>2909</v>
      </c>
    </row>
    <row r="388" spans="1:8" ht="66" customHeight="1" x14ac:dyDescent="0.3">
      <c r="A388" s="11">
        <v>140</v>
      </c>
      <c r="B388" s="12" t="s">
        <v>687</v>
      </c>
      <c r="C388" s="12" t="s">
        <v>2910</v>
      </c>
      <c r="D388" s="12" t="s">
        <v>2630</v>
      </c>
      <c r="E388" s="12" t="s">
        <v>2911</v>
      </c>
      <c r="F388" s="57" t="s">
        <v>1111</v>
      </c>
      <c r="G388" s="12" t="s">
        <v>2945</v>
      </c>
      <c r="H388" s="12" t="s">
        <v>2913</v>
      </c>
    </row>
    <row r="389" spans="1:8" ht="66" customHeight="1" x14ac:dyDescent="0.3">
      <c r="A389" s="11">
        <v>140</v>
      </c>
      <c r="B389" s="12" t="s">
        <v>687</v>
      </c>
      <c r="C389" s="12" t="s">
        <v>2918</v>
      </c>
      <c r="D389" s="12" t="s">
        <v>2919</v>
      </c>
      <c r="E389" s="12" t="s">
        <v>2911</v>
      </c>
      <c r="F389" s="57" t="s">
        <v>692</v>
      </c>
      <c r="G389" s="12" t="s">
        <v>2920</v>
      </c>
      <c r="H389" s="12" t="s">
        <v>2921</v>
      </c>
    </row>
    <row r="390" spans="1:8" ht="66" customHeight="1" x14ac:dyDescent="0.3">
      <c r="A390" s="11">
        <v>141</v>
      </c>
      <c r="B390" s="12" t="s">
        <v>694</v>
      </c>
      <c r="C390" s="12" t="s">
        <v>2905</v>
      </c>
      <c r="D390" s="12" t="s">
        <v>2906</v>
      </c>
      <c r="E390" s="12" t="s">
        <v>2907</v>
      </c>
      <c r="F390" s="57" t="s">
        <v>1384</v>
      </c>
      <c r="G390" s="12" t="s">
        <v>2946</v>
      </c>
      <c r="H390" s="12" t="s">
        <v>2909</v>
      </c>
    </row>
    <row r="391" spans="1:8" ht="66" customHeight="1" x14ac:dyDescent="0.3">
      <c r="A391" s="11">
        <v>141</v>
      </c>
      <c r="B391" s="12" t="s">
        <v>694</v>
      </c>
      <c r="C391" s="12" t="s">
        <v>2910</v>
      </c>
      <c r="D391" s="12" t="s">
        <v>2630</v>
      </c>
      <c r="E391" s="12" t="s">
        <v>2911</v>
      </c>
      <c r="F391" s="57" t="s">
        <v>699</v>
      </c>
      <c r="G391" s="12" t="s">
        <v>2947</v>
      </c>
      <c r="H391" s="12" t="s">
        <v>2913</v>
      </c>
    </row>
    <row r="392" spans="1:8" ht="66" customHeight="1" x14ac:dyDescent="0.3">
      <c r="A392" s="11">
        <v>142</v>
      </c>
      <c r="B392" s="12" t="s">
        <v>937</v>
      </c>
      <c r="C392" s="12" t="s">
        <v>2905</v>
      </c>
      <c r="D392" s="12" t="s">
        <v>2906</v>
      </c>
      <c r="E392" s="12" t="s">
        <v>2907</v>
      </c>
      <c r="F392" s="57" t="s">
        <v>1385</v>
      </c>
      <c r="G392" s="12" t="s">
        <v>2948</v>
      </c>
      <c r="H392" s="12" t="s">
        <v>2909</v>
      </c>
    </row>
    <row r="393" spans="1:8" ht="66" customHeight="1" x14ac:dyDescent="0.3">
      <c r="A393" s="11">
        <v>142</v>
      </c>
      <c r="B393" s="12" t="s">
        <v>937</v>
      </c>
      <c r="C393" s="12" t="s">
        <v>2910</v>
      </c>
      <c r="D393" s="12" t="s">
        <v>2630</v>
      </c>
      <c r="E393" s="12" t="s">
        <v>2911</v>
      </c>
      <c r="F393" s="57" t="s">
        <v>1385</v>
      </c>
      <c r="G393" s="12" t="s">
        <v>2949</v>
      </c>
      <c r="H393" s="12" t="s">
        <v>2913</v>
      </c>
    </row>
    <row r="394" spans="1:8" ht="66" customHeight="1" x14ac:dyDescent="0.3">
      <c r="A394" s="11">
        <v>143</v>
      </c>
      <c r="B394" s="12" t="s">
        <v>701</v>
      </c>
      <c r="C394" s="12" t="s">
        <v>2905</v>
      </c>
      <c r="D394" s="12" t="s">
        <v>2906</v>
      </c>
      <c r="E394" s="12" t="s">
        <v>2907</v>
      </c>
      <c r="F394" s="57" t="s">
        <v>1125</v>
      </c>
      <c r="G394" s="12" t="s">
        <v>2950</v>
      </c>
      <c r="H394" s="12" t="s">
        <v>2909</v>
      </c>
    </row>
    <row r="395" spans="1:8" ht="66" customHeight="1" x14ac:dyDescent="0.3">
      <c r="A395" s="11">
        <v>143</v>
      </c>
      <c r="B395" s="12" t="s">
        <v>701</v>
      </c>
      <c r="C395" s="12" t="s">
        <v>2910</v>
      </c>
      <c r="D395" s="12" t="s">
        <v>2630</v>
      </c>
      <c r="E395" s="12" t="s">
        <v>2911</v>
      </c>
      <c r="F395" s="57" t="s">
        <v>706</v>
      </c>
      <c r="G395" s="12" t="s">
        <v>2951</v>
      </c>
      <c r="H395" s="12" t="s">
        <v>2913</v>
      </c>
    </row>
    <row r="396" spans="1:8" ht="66" customHeight="1" x14ac:dyDescent="0.3">
      <c r="A396" s="11">
        <v>144</v>
      </c>
      <c r="B396" s="12" t="s">
        <v>938</v>
      </c>
      <c r="C396" s="12" t="s">
        <v>2905</v>
      </c>
      <c r="D396" s="12" t="s">
        <v>2906</v>
      </c>
      <c r="E396" s="12" t="s">
        <v>2907</v>
      </c>
      <c r="F396" s="57" t="s">
        <v>1386</v>
      </c>
      <c r="G396" s="12" t="s">
        <v>2952</v>
      </c>
      <c r="H396" s="12" t="s">
        <v>2909</v>
      </c>
    </row>
    <row r="397" spans="1:8" ht="66" customHeight="1" x14ac:dyDescent="0.3">
      <c r="A397" s="11">
        <v>144</v>
      </c>
      <c r="B397" s="12" t="s">
        <v>938</v>
      </c>
      <c r="C397" s="12" t="s">
        <v>2910</v>
      </c>
      <c r="D397" s="12" t="s">
        <v>2630</v>
      </c>
      <c r="E397" s="12" t="s">
        <v>2911</v>
      </c>
      <c r="F397" s="57" t="s">
        <v>1130</v>
      </c>
      <c r="G397" s="12" t="s">
        <v>2953</v>
      </c>
      <c r="H397" s="12" t="s">
        <v>2913</v>
      </c>
    </row>
    <row r="398" spans="1:8" ht="66" customHeight="1" x14ac:dyDescent="0.3">
      <c r="A398" s="11">
        <v>145</v>
      </c>
      <c r="B398" s="12" t="s">
        <v>939</v>
      </c>
      <c r="C398" s="12" t="s">
        <v>2905</v>
      </c>
      <c r="D398" s="12" t="s">
        <v>2906</v>
      </c>
      <c r="E398" s="12" t="s">
        <v>2907</v>
      </c>
      <c r="F398" s="57" t="s">
        <v>1387</v>
      </c>
      <c r="G398" s="12" t="s">
        <v>2954</v>
      </c>
      <c r="H398" s="12" t="s">
        <v>2909</v>
      </c>
    </row>
    <row r="399" spans="1:8" ht="66" customHeight="1" x14ac:dyDescent="0.3">
      <c r="A399" s="11">
        <v>145</v>
      </c>
      <c r="B399" s="12" t="s">
        <v>939</v>
      </c>
      <c r="C399" s="12" t="s">
        <v>2910</v>
      </c>
      <c r="D399" s="12" t="s">
        <v>2630</v>
      </c>
      <c r="E399" s="12" t="s">
        <v>2911</v>
      </c>
      <c r="F399" s="57" t="s">
        <v>2281</v>
      </c>
      <c r="G399" s="12" t="s">
        <v>2955</v>
      </c>
      <c r="H399" s="12" t="s">
        <v>2913</v>
      </c>
    </row>
    <row r="400" spans="1:8" ht="66" customHeight="1" x14ac:dyDescent="0.3">
      <c r="A400" s="11">
        <v>146</v>
      </c>
      <c r="B400" s="12" t="s">
        <v>940</v>
      </c>
      <c r="C400" s="12" t="s">
        <v>2905</v>
      </c>
      <c r="D400" s="12" t="s">
        <v>2906</v>
      </c>
      <c r="E400" s="12" t="s">
        <v>2907</v>
      </c>
      <c r="F400" s="57" t="s">
        <v>1388</v>
      </c>
      <c r="G400" s="12" t="s">
        <v>2956</v>
      </c>
      <c r="H400" s="12" t="s">
        <v>2909</v>
      </c>
    </row>
    <row r="401" spans="1:8" ht="66" customHeight="1" x14ac:dyDescent="0.3">
      <c r="A401" s="11">
        <v>146</v>
      </c>
      <c r="B401" s="12" t="s">
        <v>940</v>
      </c>
      <c r="C401" s="12" t="s">
        <v>2910</v>
      </c>
      <c r="D401" s="12" t="s">
        <v>2630</v>
      </c>
      <c r="E401" s="12" t="s">
        <v>2911</v>
      </c>
      <c r="F401" s="57" t="s">
        <v>1140</v>
      </c>
      <c r="G401" s="12" t="s">
        <v>2957</v>
      </c>
      <c r="H401" s="12" t="s">
        <v>2913</v>
      </c>
    </row>
    <row r="402" spans="1:8" ht="66" customHeight="1" x14ac:dyDescent="0.3">
      <c r="A402" s="11">
        <v>147</v>
      </c>
      <c r="B402" s="12" t="s">
        <v>941</v>
      </c>
      <c r="C402" s="12" t="s">
        <v>2905</v>
      </c>
      <c r="D402" s="12" t="s">
        <v>2906</v>
      </c>
      <c r="E402" s="12" t="s">
        <v>2907</v>
      </c>
      <c r="F402" s="57" t="s">
        <v>1145</v>
      </c>
      <c r="G402" s="12" t="s">
        <v>2958</v>
      </c>
      <c r="H402" s="12" t="s">
        <v>2909</v>
      </c>
    </row>
    <row r="403" spans="1:8" ht="66" customHeight="1" x14ac:dyDescent="0.3">
      <c r="A403" s="11">
        <v>147</v>
      </c>
      <c r="B403" s="12" t="s">
        <v>941</v>
      </c>
      <c r="C403" s="12" t="s">
        <v>2910</v>
      </c>
      <c r="D403" s="12" t="s">
        <v>2630</v>
      </c>
      <c r="E403" s="12" t="s">
        <v>2911</v>
      </c>
      <c r="F403" s="57" t="s">
        <v>1145</v>
      </c>
      <c r="G403" s="12" t="s">
        <v>2959</v>
      </c>
      <c r="H403" s="12" t="s">
        <v>2913</v>
      </c>
    </row>
    <row r="404" spans="1:8" ht="55.95" customHeight="1" x14ac:dyDescent="0.3">
      <c r="A404" s="79">
        <v>126</v>
      </c>
      <c r="B404" s="79" t="s">
        <v>635</v>
      </c>
      <c r="C404" s="79" t="s">
        <v>2960</v>
      </c>
      <c r="D404" s="79" t="s">
        <v>2327</v>
      </c>
      <c r="E404" s="79" t="s">
        <v>2327</v>
      </c>
      <c r="F404" s="80" t="s">
        <v>641</v>
      </c>
      <c r="G404" s="79" t="s">
        <v>2961</v>
      </c>
      <c r="H404" s="79" t="s">
        <v>2962</v>
      </c>
    </row>
    <row r="405" spans="1:8" ht="55.95" customHeight="1" x14ac:dyDescent="0.3">
      <c r="A405" s="79">
        <v>126</v>
      </c>
      <c r="B405" s="79" t="s">
        <v>635</v>
      </c>
      <c r="C405" s="79" t="s">
        <v>2963</v>
      </c>
      <c r="D405" s="79" t="s">
        <v>644</v>
      </c>
      <c r="E405" s="79" t="s">
        <v>644</v>
      </c>
      <c r="F405" s="80" t="s">
        <v>2964</v>
      </c>
      <c r="G405" s="79" t="s">
        <v>2965</v>
      </c>
      <c r="H405" s="79" t="s">
        <v>2966</v>
      </c>
    </row>
    <row r="406" spans="1:8" ht="55.95" customHeight="1" x14ac:dyDescent="0.3">
      <c r="A406" s="79">
        <v>126</v>
      </c>
      <c r="B406" s="79" t="s">
        <v>635</v>
      </c>
      <c r="C406" s="79" t="s">
        <v>2967</v>
      </c>
      <c r="D406" s="79" t="s">
        <v>2968</v>
      </c>
      <c r="E406" s="79" t="s">
        <v>2968</v>
      </c>
      <c r="F406" s="80" t="s">
        <v>648</v>
      </c>
      <c r="G406" s="79" t="s">
        <v>2969</v>
      </c>
      <c r="H406" s="79" t="s">
        <v>2970</v>
      </c>
    </row>
    <row r="407" spans="1:8" ht="55.95" customHeight="1" x14ac:dyDescent="0.3">
      <c r="A407" s="79">
        <v>131</v>
      </c>
      <c r="B407" s="79" t="s">
        <v>930</v>
      </c>
      <c r="C407" s="79" t="s">
        <v>2971</v>
      </c>
      <c r="D407" s="79" t="s">
        <v>2167</v>
      </c>
      <c r="E407" s="79" t="s">
        <v>2972</v>
      </c>
      <c r="F407" s="80" t="s">
        <v>1070</v>
      </c>
      <c r="G407" s="79" t="s">
        <v>2973</v>
      </c>
      <c r="H407" s="79" t="s">
        <v>2974</v>
      </c>
    </row>
    <row r="408" spans="1:8" ht="55.95" customHeight="1" x14ac:dyDescent="0.3">
      <c r="A408" s="79">
        <v>142</v>
      </c>
      <c r="B408" s="79" t="s">
        <v>937</v>
      </c>
      <c r="C408" s="79" t="s">
        <v>2975</v>
      </c>
      <c r="D408" s="79" t="s">
        <v>2337</v>
      </c>
      <c r="E408" s="79" t="s">
        <v>2337</v>
      </c>
      <c r="F408" s="80" t="s">
        <v>2342</v>
      </c>
      <c r="G408" s="79" t="s">
        <v>2976</v>
      </c>
      <c r="H408" s="79" t="s">
        <v>2977</v>
      </c>
    </row>
    <row r="409" spans="1:8" ht="55.95" customHeight="1" x14ac:dyDescent="0.3">
      <c r="A409" s="79">
        <v>142</v>
      </c>
      <c r="B409" s="79" t="s">
        <v>937</v>
      </c>
      <c r="C409" s="79" t="s">
        <v>2975</v>
      </c>
      <c r="D409" s="79" t="s">
        <v>2978</v>
      </c>
      <c r="E409" s="79" t="s">
        <v>2978</v>
      </c>
      <c r="F409" s="80" t="s">
        <v>1120</v>
      </c>
      <c r="G409" s="79" t="s">
        <v>2979</v>
      </c>
      <c r="H409" s="79" t="s">
        <v>2980</v>
      </c>
    </row>
    <row r="410" spans="1:8" ht="55.95" customHeight="1" x14ac:dyDescent="0.3">
      <c r="A410" s="79">
        <v>139</v>
      </c>
      <c r="B410" s="79" t="s">
        <v>936</v>
      </c>
      <c r="C410" s="79" t="s">
        <v>2981</v>
      </c>
      <c r="D410" s="79" t="s">
        <v>2982</v>
      </c>
      <c r="E410" s="79" t="s">
        <v>2983</v>
      </c>
      <c r="F410" s="80" t="s">
        <v>1106</v>
      </c>
      <c r="G410" s="79" t="s">
        <v>2984</v>
      </c>
      <c r="H410" s="79" t="s">
        <v>2985</v>
      </c>
    </row>
    <row r="411" spans="1:8" ht="55.95" customHeight="1" x14ac:dyDescent="0.3">
      <c r="A411" s="79">
        <v>135</v>
      </c>
      <c r="B411" s="79" t="s">
        <v>933</v>
      </c>
      <c r="C411" s="79" t="s">
        <v>2986</v>
      </c>
      <c r="D411" s="79" t="s">
        <v>2231</v>
      </c>
      <c r="E411" s="79" t="s">
        <v>2231</v>
      </c>
      <c r="F411" s="80" t="s">
        <v>1088</v>
      </c>
      <c r="G411" s="79" t="s">
        <v>2987</v>
      </c>
      <c r="H411" s="79" t="s">
        <v>2988</v>
      </c>
    </row>
  </sheetData>
  <autoFilter ref="A4:H403" xr:uid="{00000000-0009-0000-0000-000010000000}"/>
  <mergeCells count="2">
    <mergeCell ref="A2:H2"/>
    <mergeCell ref="A1:H1"/>
  </mergeCells>
  <hyperlinks>
    <hyperlink ref="F5" r:id="rId1" xr:uid="{00000000-0004-0000-1000-000000000000}"/>
    <hyperlink ref="F6" r:id="rId2" xr:uid="{00000000-0004-0000-1000-000001000000}"/>
    <hyperlink ref="F7" r:id="rId3" xr:uid="{00000000-0004-0000-1000-000002000000}"/>
    <hyperlink ref="F8" r:id="rId4" xr:uid="{00000000-0004-0000-1000-000003000000}"/>
    <hyperlink ref="F9" r:id="rId5" xr:uid="{00000000-0004-0000-1000-000004000000}"/>
    <hyperlink ref="F10" r:id="rId6" xr:uid="{00000000-0004-0000-1000-000005000000}"/>
    <hyperlink ref="F11" r:id="rId7" xr:uid="{00000000-0004-0000-1000-000006000000}"/>
    <hyperlink ref="F12" r:id="rId8" xr:uid="{00000000-0004-0000-1000-000007000000}"/>
    <hyperlink ref="F13" r:id="rId9" xr:uid="{00000000-0004-0000-1000-000008000000}"/>
    <hyperlink ref="F14" r:id="rId10" xr:uid="{00000000-0004-0000-1000-000009000000}"/>
    <hyperlink ref="F15" r:id="rId11" xr:uid="{00000000-0004-0000-1000-00000A000000}"/>
    <hyperlink ref="F16" r:id="rId12" xr:uid="{00000000-0004-0000-1000-00000B000000}"/>
    <hyperlink ref="F17" r:id="rId13" xr:uid="{00000000-0004-0000-1000-00000C000000}"/>
    <hyperlink ref="F18" r:id="rId14" xr:uid="{00000000-0004-0000-1000-00000D000000}"/>
    <hyperlink ref="F19" r:id="rId15" xr:uid="{00000000-0004-0000-1000-00000E000000}"/>
    <hyperlink ref="F20" r:id="rId16" xr:uid="{00000000-0004-0000-1000-00000F000000}"/>
    <hyperlink ref="F21" r:id="rId17" xr:uid="{00000000-0004-0000-1000-000010000000}"/>
    <hyperlink ref="F22" r:id="rId18" xr:uid="{00000000-0004-0000-1000-000011000000}"/>
    <hyperlink ref="F23" r:id="rId19" xr:uid="{00000000-0004-0000-1000-000012000000}"/>
    <hyperlink ref="F24" r:id="rId20" xr:uid="{00000000-0004-0000-1000-000013000000}"/>
    <hyperlink ref="F25" r:id="rId21" xr:uid="{00000000-0004-0000-1000-000014000000}"/>
    <hyperlink ref="F26" r:id="rId22" xr:uid="{00000000-0004-0000-1000-000015000000}"/>
    <hyperlink ref="F27" r:id="rId23" xr:uid="{00000000-0004-0000-1000-000016000000}"/>
    <hyperlink ref="F28" r:id="rId24" xr:uid="{00000000-0004-0000-1000-000017000000}"/>
    <hyperlink ref="F29" r:id="rId25" xr:uid="{00000000-0004-0000-1000-000018000000}"/>
    <hyperlink ref="F30" r:id="rId26" xr:uid="{00000000-0004-0000-1000-000019000000}"/>
    <hyperlink ref="F31" r:id="rId27" xr:uid="{00000000-0004-0000-1000-00001A000000}"/>
    <hyperlink ref="F32" r:id="rId28" xr:uid="{00000000-0004-0000-1000-00001B000000}"/>
    <hyperlink ref="F33" r:id="rId29" xr:uid="{00000000-0004-0000-1000-00001C000000}"/>
    <hyperlink ref="F34" r:id="rId30" xr:uid="{00000000-0004-0000-1000-00001D000000}"/>
    <hyperlink ref="F35" r:id="rId31" xr:uid="{00000000-0004-0000-1000-00001E000000}"/>
    <hyperlink ref="F36" r:id="rId32" xr:uid="{00000000-0004-0000-1000-00001F000000}"/>
    <hyperlink ref="F37" r:id="rId33" xr:uid="{00000000-0004-0000-1000-000020000000}"/>
    <hyperlink ref="F38" r:id="rId34" xr:uid="{00000000-0004-0000-1000-000021000000}"/>
    <hyperlink ref="F39" r:id="rId35" xr:uid="{00000000-0004-0000-1000-000022000000}"/>
    <hyperlink ref="F40" r:id="rId36" xr:uid="{00000000-0004-0000-1000-000023000000}"/>
    <hyperlink ref="F41" r:id="rId37" xr:uid="{00000000-0004-0000-1000-000024000000}"/>
    <hyperlink ref="F42" r:id="rId38" xr:uid="{00000000-0004-0000-1000-000025000000}"/>
    <hyperlink ref="F43" r:id="rId39" xr:uid="{00000000-0004-0000-1000-000026000000}"/>
    <hyperlink ref="F44" r:id="rId40" xr:uid="{00000000-0004-0000-1000-000027000000}"/>
    <hyperlink ref="F45" r:id="rId41" xr:uid="{00000000-0004-0000-1000-000028000000}"/>
    <hyperlink ref="F46" r:id="rId42" xr:uid="{00000000-0004-0000-1000-000029000000}"/>
    <hyperlink ref="F47" r:id="rId43" xr:uid="{00000000-0004-0000-1000-00002A000000}"/>
    <hyperlink ref="F48" r:id="rId44" xr:uid="{00000000-0004-0000-1000-00002B000000}"/>
    <hyperlink ref="F49" r:id="rId45" xr:uid="{00000000-0004-0000-1000-00002C000000}"/>
    <hyperlink ref="F50" r:id="rId46" xr:uid="{00000000-0004-0000-1000-00002D000000}"/>
    <hyperlink ref="F51" r:id="rId47" xr:uid="{00000000-0004-0000-1000-00002E000000}"/>
    <hyperlink ref="F52" r:id="rId48" xr:uid="{00000000-0004-0000-1000-00002F000000}"/>
    <hyperlink ref="F53" r:id="rId49" xr:uid="{00000000-0004-0000-1000-000030000000}"/>
    <hyperlink ref="F54" r:id="rId50" xr:uid="{00000000-0004-0000-1000-000031000000}"/>
    <hyperlink ref="F55" r:id="rId51" xr:uid="{00000000-0004-0000-1000-000032000000}"/>
    <hyperlink ref="F56" r:id="rId52" xr:uid="{00000000-0004-0000-1000-000033000000}"/>
    <hyperlink ref="F57" r:id="rId53" xr:uid="{00000000-0004-0000-1000-000034000000}"/>
    <hyperlink ref="F58" r:id="rId54" xr:uid="{00000000-0004-0000-1000-000035000000}"/>
    <hyperlink ref="F59" r:id="rId55" xr:uid="{00000000-0004-0000-1000-000036000000}"/>
    <hyperlink ref="F60" r:id="rId56" xr:uid="{00000000-0004-0000-1000-000037000000}"/>
    <hyperlink ref="F61" r:id="rId57" xr:uid="{00000000-0004-0000-1000-000038000000}"/>
    <hyperlink ref="F62" r:id="rId58" xr:uid="{00000000-0004-0000-1000-000039000000}"/>
    <hyperlink ref="F63" r:id="rId59" xr:uid="{00000000-0004-0000-1000-00003A000000}"/>
    <hyperlink ref="F64" r:id="rId60" xr:uid="{00000000-0004-0000-1000-00003B000000}"/>
    <hyperlink ref="F65" r:id="rId61" xr:uid="{00000000-0004-0000-1000-00003C000000}"/>
    <hyperlink ref="F66" r:id="rId62" xr:uid="{00000000-0004-0000-1000-00003D000000}"/>
    <hyperlink ref="F67" r:id="rId63" xr:uid="{00000000-0004-0000-1000-00003E000000}"/>
    <hyperlink ref="F121" r:id="rId64" xr:uid="{00000000-0004-0000-1000-00003F000000}"/>
    <hyperlink ref="F122" r:id="rId65" xr:uid="{00000000-0004-0000-1000-000040000000}"/>
    <hyperlink ref="F123" r:id="rId66" xr:uid="{00000000-0004-0000-1000-000041000000}"/>
    <hyperlink ref="F124" r:id="rId67" xr:uid="{00000000-0004-0000-1000-000042000000}"/>
    <hyperlink ref="F125" r:id="rId68" xr:uid="{00000000-0004-0000-1000-000043000000}"/>
    <hyperlink ref="F126" r:id="rId69" xr:uid="{00000000-0004-0000-1000-000044000000}"/>
    <hyperlink ref="F127" r:id="rId70" xr:uid="{00000000-0004-0000-1000-000045000000}"/>
    <hyperlink ref="F128" r:id="rId71" xr:uid="{00000000-0004-0000-1000-000046000000}"/>
    <hyperlink ref="F129" r:id="rId72" xr:uid="{00000000-0004-0000-1000-000047000000}"/>
    <hyperlink ref="F130" r:id="rId73" xr:uid="{00000000-0004-0000-1000-000048000000}"/>
    <hyperlink ref="F131" r:id="rId74" xr:uid="{00000000-0004-0000-1000-000049000000}"/>
    <hyperlink ref="F132" r:id="rId75" xr:uid="{00000000-0004-0000-1000-00004A000000}"/>
    <hyperlink ref="F133" r:id="rId76" xr:uid="{00000000-0004-0000-1000-00004B000000}"/>
    <hyperlink ref="F134" r:id="rId77" xr:uid="{00000000-0004-0000-1000-00004C000000}"/>
    <hyperlink ref="F135" r:id="rId78" xr:uid="{00000000-0004-0000-1000-00004D000000}"/>
    <hyperlink ref="F136" r:id="rId79" xr:uid="{00000000-0004-0000-1000-00004E000000}"/>
    <hyperlink ref="F137" r:id="rId80" xr:uid="{00000000-0004-0000-1000-00004F000000}"/>
    <hyperlink ref="F138" r:id="rId81" xr:uid="{00000000-0004-0000-1000-000050000000}"/>
    <hyperlink ref="F139" r:id="rId82" xr:uid="{00000000-0004-0000-1000-000051000000}"/>
    <hyperlink ref="F140" r:id="rId83" xr:uid="{00000000-0004-0000-1000-000052000000}"/>
    <hyperlink ref="F141" r:id="rId84" xr:uid="{00000000-0004-0000-1000-000053000000}"/>
    <hyperlink ref="F142" r:id="rId85" xr:uid="{00000000-0004-0000-1000-000054000000}"/>
    <hyperlink ref="F143" r:id="rId86" xr:uid="{00000000-0004-0000-1000-000055000000}"/>
    <hyperlink ref="F144" r:id="rId87" xr:uid="{00000000-0004-0000-1000-000056000000}"/>
    <hyperlink ref="F145" r:id="rId88" xr:uid="{00000000-0004-0000-1000-000057000000}"/>
    <hyperlink ref="F146" r:id="rId89" xr:uid="{00000000-0004-0000-1000-000058000000}"/>
    <hyperlink ref="F147" r:id="rId90" xr:uid="{00000000-0004-0000-1000-000059000000}"/>
    <hyperlink ref="F148" r:id="rId91" xr:uid="{00000000-0004-0000-1000-00005A000000}"/>
    <hyperlink ref="F149" r:id="rId92" xr:uid="{00000000-0004-0000-1000-00005B000000}"/>
    <hyperlink ref="F150" r:id="rId93" xr:uid="{00000000-0004-0000-1000-00005C000000}"/>
    <hyperlink ref="F151" r:id="rId94" xr:uid="{00000000-0004-0000-1000-00005D000000}"/>
    <hyperlink ref="F152" r:id="rId95" xr:uid="{00000000-0004-0000-1000-00005E000000}"/>
    <hyperlink ref="F153" r:id="rId96" xr:uid="{00000000-0004-0000-1000-00005F000000}"/>
    <hyperlink ref="F154" r:id="rId97" xr:uid="{00000000-0004-0000-1000-000060000000}"/>
    <hyperlink ref="F155" r:id="rId98" xr:uid="{00000000-0004-0000-1000-000061000000}"/>
    <hyperlink ref="F156" r:id="rId99" xr:uid="{00000000-0004-0000-1000-000062000000}"/>
    <hyperlink ref="F157" r:id="rId100" xr:uid="{00000000-0004-0000-1000-000063000000}"/>
    <hyperlink ref="F158" r:id="rId101" xr:uid="{00000000-0004-0000-1000-000064000000}"/>
    <hyperlink ref="F159" r:id="rId102" xr:uid="{00000000-0004-0000-1000-000065000000}"/>
    <hyperlink ref="F160" r:id="rId103" xr:uid="{00000000-0004-0000-1000-000066000000}"/>
    <hyperlink ref="F161" r:id="rId104" xr:uid="{00000000-0004-0000-1000-000067000000}"/>
    <hyperlink ref="F162" r:id="rId105" xr:uid="{00000000-0004-0000-1000-000068000000}"/>
    <hyperlink ref="F163" r:id="rId106" xr:uid="{00000000-0004-0000-1000-000069000000}"/>
    <hyperlink ref="F164" r:id="rId107" xr:uid="{00000000-0004-0000-1000-00006A000000}"/>
    <hyperlink ref="F165" r:id="rId108" xr:uid="{00000000-0004-0000-1000-00006B000000}"/>
    <hyperlink ref="F166" r:id="rId109" xr:uid="{00000000-0004-0000-1000-00006C000000}"/>
    <hyperlink ref="F167" r:id="rId110" xr:uid="{00000000-0004-0000-1000-00006D000000}"/>
    <hyperlink ref="F168" r:id="rId111" xr:uid="{00000000-0004-0000-1000-00006E000000}"/>
    <hyperlink ref="F169" r:id="rId112" xr:uid="{00000000-0004-0000-1000-00006F000000}"/>
    <hyperlink ref="F170" r:id="rId113" xr:uid="{00000000-0004-0000-1000-000070000000}"/>
    <hyperlink ref="F171" r:id="rId114" xr:uid="{00000000-0004-0000-1000-000071000000}"/>
    <hyperlink ref="F172" r:id="rId115" xr:uid="{00000000-0004-0000-1000-000072000000}"/>
    <hyperlink ref="F173" r:id="rId116" xr:uid="{00000000-0004-0000-1000-000073000000}"/>
    <hyperlink ref="F174" r:id="rId117" xr:uid="{00000000-0004-0000-1000-000074000000}"/>
    <hyperlink ref="F175" r:id="rId118" xr:uid="{00000000-0004-0000-1000-000075000000}"/>
    <hyperlink ref="F176" r:id="rId119" xr:uid="{00000000-0004-0000-1000-000076000000}"/>
    <hyperlink ref="F177" r:id="rId120" xr:uid="{00000000-0004-0000-1000-000077000000}"/>
    <hyperlink ref="F178" r:id="rId121" xr:uid="{00000000-0004-0000-1000-000078000000}"/>
    <hyperlink ref="F179" r:id="rId122" xr:uid="{00000000-0004-0000-1000-000079000000}"/>
    <hyperlink ref="F180" r:id="rId123" xr:uid="{00000000-0004-0000-1000-00007A000000}"/>
    <hyperlink ref="F181" r:id="rId124" xr:uid="{00000000-0004-0000-1000-00007B000000}"/>
    <hyperlink ref="F182" r:id="rId125" xr:uid="{00000000-0004-0000-1000-00007C000000}"/>
    <hyperlink ref="F183" r:id="rId126" xr:uid="{00000000-0004-0000-1000-00007D000000}"/>
    <hyperlink ref="F184" r:id="rId127" xr:uid="{00000000-0004-0000-1000-00007E000000}"/>
    <hyperlink ref="F185" r:id="rId128" xr:uid="{00000000-0004-0000-1000-00007F000000}"/>
    <hyperlink ref="F186" r:id="rId129" xr:uid="{00000000-0004-0000-1000-000080000000}"/>
    <hyperlink ref="F187" r:id="rId130" xr:uid="{00000000-0004-0000-1000-000081000000}"/>
    <hyperlink ref="F188" r:id="rId131" xr:uid="{00000000-0004-0000-1000-000082000000}"/>
    <hyperlink ref="F189" r:id="rId132" xr:uid="{00000000-0004-0000-1000-000083000000}"/>
    <hyperlink ref="F190" r:id="rId133" xr:uid="{00000000-0004-0000-1000-000084000000}"/>
    <hyperlink ref="F191" r:id="rId134" xr:uid="{00000000-0004-0000-1000-000085000000}"/>
    <hyperlink ref="F192" r:id="rId135" xr:uid="{00000000-0004-0000-1000-000086000000}"/>
    <hyperlink ref="F193" r:id="rId136" xr:uid="{00000000-0004-0000-1000-000087000000}"/>
    <hyperlink ref="F194" r:id="rId137" xr:uid="{00000000-0004-0000-1000-000088000000}"/>
    <hyperlink ref="F195" r:id="rId138" xr:uid="{00000000-0004-0000-1000-000089000000}"/>
    <hyperlink ref="F196" r:id="rId139" xr:uid="{00000000-0004-0000-1000-00008A000000}"/>
    <hyperlink ref="F197" r:id="rId140" xr:uid="{00000000-0004-0000-1000-00008B000000}"/>
    <hyperlink ref="F198" r:id="rId141" xr:uid="{00000000-0004-0000-1000-00008C000000}"/>
    <hyperlink ref="F199" r:id="rId142" xr:uid="{00000000-0004-0000-1000-00008D000000}"/>
    <hyperlink ref="F200" r:id="rId143" xr:uid="{00000000-0004-0000-1000-00008E000000}"/>
    <hyperlink ref="F201" r:id="rId144" xr:uid="{00000000-0004-0000-1000-00008F000000}"/>
    <hyperlink ref="F202" r:id="rId145" xr:uid="{00000000-0004-0000-1000-000090000000}"/>
    <hyperlink ref="F203" r:id="rId146" xr:uid="{00000000-0004-0000-1000-000091000000}"/>
    <hyperlink ref="F204" r:id="rId147" xr:uid="{00000000-0004-0000-1000-000092000000}"/>
    <hyperlink ref="F205" r:id="rId148" xr:uid="{00000000-0004-0000-1000-000093000000}"/>
    <hyperlink ref="F206" r:id="rId149" xr:uid="{00000000-0004-0000-1000-000094000000}"/>
    <hyperlink ref="F207" r:id="rId150" xr:uid="{00000000-0004-0000-1000-000095000000}"/>
    <hyperlink ref="F208" r:id="rId151" xr:uid="{00000000-0004-0000-1000-000096000000}"/>
    <hyperlink ref="F209" r:id="rId152" xr:uid="{00000000-0004-0000-1000-000097000000}"/>
    <hyperlink ref="F210" r:id="rId153" xr:uid="{00000000-0004-0000-1000-000098000000}"/>
    <hyperlink ref="F211" r:id="rId154" xr:uid="{00000000-0004-0000-1000-000099000000}"/>
    <hyperlink ref="F212" r:id="rId155" xr:uid="{00000000-0004-0000-1000-00009A000000}"/>
    <hyperlink ref="F213" r:id="rId156" xr:uid="{00000000-0004-0000-1000-00009B000000}"/>
    <hyperlink ref="F214" r:id="rId157" xr:uid="{00000000-0004-0000-1000-00009C000000}"/>
    <hyperlink ref="F215" r:id="rId158" xr:uid="{00000000-0004-0000-1000-00009D000000}"/>
    <hyperlink ref="F216" r:id="rId159" xr:uid="{00000000-0004-0000-1000-00009E000000}"/>
    <hyperlink ref="F217" r:id="rId160" xr:uid="{00000000-0004-0000-1000-00009F000000}"/>
    <hyperlink ref="F218" r:id="rId161" xr:uid="{00000000-0004-0000-1000-0000A0000000}"/>
    <hyperlink ref="F219" r:id="rId162" xr:uid="{00000000-0004-0000-1000-0000A1000000}"/>
    <hyperlink ref="F220" r:id="rId163" xr:uid="{00000000-0004-0000-1000-0000A2000000}"/>
    <hyperlink ref="F221" r:id="rId164" xr:uid="{00000000-0004-0000-1000-0000A3000000}"/>
    <hyperlink ref="F222" r:id="rId165" xr:uid="{00000000-0004-0000-1000-0000A4000000}"/>
    <hyperlink ref="F223" r:id="rId166" xr:uid="{00000000-0004-0000-1000-0000A5000000}"/>
    <hyperlink ref="F224" r:id="rId167" xr:uid="{00000000-0004-0000-1000-0000A6000000}"/>
    <hyperlink ref="F225" r:id="rId168" xr:uid="{00000000-0004-0000-1000-0000A7000000}"/>
    <hyperlink ref="F226" r:id="rId169" xr:uid="{00000000-0004-0000-1000-0000A8000000}"/>
    <hyperlink ref="F227" r:id="rId170" xr:uid="{00000000-0004-0000-1000-0000A9000000}"/>
    <hyperlink ref="F228" r:id="rId171" xr:uid="{00000000-0004-0000-1000-0000AA000000}"/>
    <hyperlink ref="F229" r:id="rId172" xr:uid="{00000000-0004-0000-1000-0000AB000000}"/>
    <hyperlink ref="F230" r:id="rId173" xr:uid="{00000000-0004-0000-1000-0000AC000000}"/>
    <hyperlink ref="F231" r:id="rId174" xr:uid="{00000000-0004-0000-1000-0000AD000000}"/>
    <hyperlink ref="F232" r:id="rId175" xr:uid="{00000000-0004-0000-1000-0000AE000000}"/>
    <hyperlink ref="F233" r:id="rId176" xr:uid="{00000000-0004-0000-1000-0000AF000000}"/>
    <hyperlink ref="F234" r:id="rId177" xr:uid="{00000000-0004-0000-1000-0000B0000000}"/>
    <hyperlink ref="F235" r:id="rId178" xr:uid="{00000000-0004-0000-1000-0000B1000000}"/>
    <hyperlink ref="F236" r:id="rId179" xr:uid="{00000000-0004-0000-1000-0000B2000000}"/>
    <hyperlink ref="F237" r:id="rId180" xr:uid="{00000000-0004-0000-1000-0000B3000000}"/>
    <hyperlink ref="F238" r:id="rId181" xr:uid="{00000000-0004-0000-1000-0000B4000000}"/>
    <hyperlink ref="F239" r:id="rId182" xr:uid="{00000000-0004-0000-1000-0000B5000000}"/>
    <hyperlink ref="F240" r:id="rId183" xr:uid="{00000000-0004-0000-1000-0000B6000000}"/>
    <hyperlink ref="F241" r:id="rId184" xr:uid="{00000000-0004-0000-1000-0000B7000000}"/>
    <hyperlink ref="F242" r:id="rId185" xr:uid="{00000000-0004-0000-1000-0000B8000000}"/>
    <hyperlink ref="F243" r:id="rId186" xr:uid="{00000000-0004-0000-1000-0000B9000000}"/>
    <hyperlink ref="F244" r:id="rId187" xr:uid="{00000000-0004-0000-1000-0000BA000000}"/>
    <hyperlink ref="F245" r:id="rId188" xr:uid="{00000000-0004-0000-1000-0000BB000000}"/>
    <hyperlink ref="F246" r:id="rId189" xr:uid="{00000000-0004-0000-1000-0000BC000000}"/>
    <hyperlink ref="F247" r:id="rId190" xr:uid="{00000000-0004-0000-1000-0000BD000000}"/>
    <hyperlink ref="F248" r:id="rId191" xr:uid="{00000000-0004-0000-1000-0000BE000000}"/>
    <hyperlink ref="F249" r:id="rId192" xr:uid="{00000000-0004-0000-1000-0000BF000000}"/>
    <hyperlink ref="F250" r:id="rId193" xr:uid="{00000000-0004-0000-1000-0000C0000000}"/>
    <hyperlink ref="F251" r:id="rId194" xr:uid="{00000000-0004-0000-1000-0000C1000000}"/>
    <hyperlink ref="F252" r:id="rId195" xr:uid="{00000000-0004-0000-1000-0000C2000000}"/>
    <hyperlink ref="F253" r:id="rId196" xr:uid="{00000000-0004-0000-1000-0000C3000000}"/>
    <hyperlink ref="F254" r:id="rId197" xr:uid="{00000000-0004-0000-1000-0000C4000000}"/>
    <hyperlink ref="F255" r:id="rId198" xr:uid="{00000000-0004-0000-1000-0000C5000000}"/>
    <hyperlink ref="F256" r:id="rId199" xr:uid="{00000000-0004-0000-1000-0000C6000000}"/>
    <hyperlink ref="F257" r:id="rId200" xr:uid="{00000000-0004-0000-1000-0000C7000000}"/>
    <hyperlink ref="F258" r:id="rId201" xr:uid="{00000000-0004-0000-1000-0000C8000000}"/>
    <hyperlink ref="F259" r:id="rId202" xr:uid="{00000000-0004-0000-1000-0000C9000000}"/>
    <hyperlink ref="F260" r:id="rId203" xr:uid="{00000000-0004-0000-1000-0000CA000000}"/>
    <hyperlink ref="F261" r:id="rId204" xr:uid="{00000000-0004-0000-1000-0000CB000000}"/>
    <hyperlink ref="F262" r:id="rId205" xr:uid="{00000000-0004-0000-1000-0000CC000000}"/>
    <hyperlink ref="F263" r:id="rId206" xr:uid="{00000000-0004-0000-1000-0000CD000000}"/>
    <hyperlink ref="F264" r:id="rId207" xr:uid="{00000000-0004-0000-1000-0000CE000000}"/>
    <hyperlink ref="F265" r:id="rId208" xr:uid="{00000000-0004-0000-1000-0000CF000000}"/>
    <hyperlink ref="F266" r:id="rId209" xr:uid="{00000000-0004-0000-1000-0000D0000000}"/>
    <hyperlink ref="F267" r:id="rId210" xr:uid="{00000000-0004-0000-1000-0000D1000000}"/>
    <hyperlink ref="F268" r:id="rId211" xr:uid="{00000000-0004-0000-1000-0000D2000000}"/>
    <hyperlink ref="F269" r:id="rId212" xr:uid="{00000000-0004-0000-1000-0000D3000000}"/>
    <hyperlink ref="F270" r:id="rId213" xr:uid="{00000000-0004-0000-1000-0000D4000000}"/>
    <hyperlink ref="F271" r:id="rId214" xr:uid="{00000000-0004-0000-1000-0000D5000000}"/>
    <hyperlink ref="F272" r:id="rId215" xr:uid="{00000000-0004-0000-1000-0000D6000000}"/>
    <hyperlink ref="F273" r:id="rId216" xr:uid="{00000000-0004-0000-1000-0000D7000000}"/>
    <hyperlink ref="F274" r:id="rId217" xr:uid="{00000000-0004-0000-1000-0000D8000000}"/>
    <hyperlink ref="F276" r:id="rId218" xr:uid="{00000000-0004-0000-1000-0000D9000000}"/>
    <hyperlink ref="F277" r:id="rId219" xr:uid="{00000000-0004-0000-1000-0000DA000000}"/>
    <hyperlink ref="F278" r:id="rId220" xr:uid="{00000000-0004-0000-1000-0000DB000000}"/>
    <hyperlink ref="F279" r:id="rId221" xr:uid="{00000000-0004-0000-1000-0000DC000000}"/>
    <hyperlink ref="F280" r:id="rId222" xr:uid="{00000000-0004-0000-1000-0000DD000000}"/>
    <hyperlink ref="F281" r:id="rId223" xr:uid="{00000000-0004-0000-1000-0000DE000000}"/>
    <hyperlink ref="F282" r:id="rId224" xr:uid="{00000000-0004-0000-1000-0000DF000000}"/>
    <hyperlink ref="F283" r:id="rId225" xr:uid="{00000000-0004-0000-1000-0000E0000000}"/>
    <hyperlink ref="F284" r:id="rId226" xr:uid="{00000000-0004-0000-1000-0000E1000000}"/>
    <hyperlink ref="F285" r:id="rId227" xr:uid="{00000000-0004-0000-1000-0000E2000000}"/>
    <hyperlink ref="F286" r:id="rId228" xr:uid="{00000000-0004-0000-1000-0000E3000000}"/>
    <hyperlink ref="F287" r:id="rId229" xr:uid="{00000000-0004-0000-1000-0000E4000000}"/>
    <hyperlink ref="F288" r:id="rId230" xr:uid="{00000000-0004-0000-1000-0000E5000000}"/>
    <hyperlink ref="F289" r:id="rId231" xr:uid="{00000000-0004-0000-1000-0000E6000000}"/>
    <hyperlink ref="F290" r:id="rId232" xr:uid="{00000000-0004-0000-1000-0000E7000000}"/>
    <hyperlink ref="F291" r:id="rId233" xr:uid="{00000000-0004-0000-1000-0000E8000000}"/>
    <hyperlink ref="F292" r:id="rId234" xr:uid="{00000000-0004-0000-1000-0000E9000000}"/>
    <hyperlink ref="F293" r:id="rId235" xr:uid="{00000000-0004-0000-1000-0000EA000000}"/>
    <hyperlink ref="F294" r:id="rId236" xr:uid="{00000000-0004-0000-1000-0000EB000000}"/>
    <hyperlink ref="F295" r:id="rId237" xr:uid="{00000000-0004-0000-1000-0000EC000000}"/>
    <hyperlink ref="F296" r:id="rId238" xr:uid="{00000000-0004-0000-1000-0000ED000000}"/>
    <hyperlink ref="F297" r:id="rId239" xr:uid="{00000000-0004-0000-1000-0000EE000000}"/>
    <hyperlink ref="F298" r:id="rId240" xr:uid="{00000000-0004-0000-1000-0000EF000000}"/>
    <hyperlink ref="F299" r:id="rId241" xr:uid="{00000000-0004-0000-1000-0000F0000000}"/>
    <hyperlink ref="F300" r:id="rId242" xr:uid="{00000000-0004-0000-1000-0000F1000000}"/>
    <hyperlink ref="F301" r:id="rId243" xr:uid="{00000000-0004-0000-1000-0000F2000000}"/>
    <hyperlink ref="F302" r:id="rId244" xr:uid="{00000000-0004-0000-1000-0000F3000000}"/>
    <hyperlink ref="F303" r:id="rId245" xr:uid="{00000000-0004-0000-1000-0000F4000000}"/>
    <hyperlink ref="F304" r:id="rId246" xr:uid="{00000000-0004-0000-1000-0000F5000000}"/>
    <hyperlink ref="F305" r:id="rId247" xr:uid="{00000000-0004-0000-1000-0000F6000000}"/>
    <hyperlink ref="F306" r:id="rId248" xr:uid="{00000000-0004-0000-1000-0000F7000000}"/>
    <hyperlink ref="F307" r:id="rId249" xr:uid="{00000000-0004-0000-1000-0000F8000000}"/>
    <hyperlink ref="F308" r:id="rId250" xr:uid="{00000000-0004-0000-1000-0000F9000000}"/>
    <hyperlink ref="F309" r:id="rId251" xr:uid="{00000000-0004-0000-1000-0000FA000000}"/>
    <hyperlink ref="F310" r:id="rId252" xr:uid="{00000000-0004-0000-1000-0000FB000000}"/>
    <hyperlink ref="F311" r:id="rId253" xr:uid="{00000000-0004-0000-1000-0000FC000000}"/>
    <hyperlink ref="F312" r:id="rId254" xr:uid="{00000000-0004-0000-1000-0000FD000000}"/>
    <hyperlink ref="F313" r:id="rId255" xr:uid="{00000000-0004-0000-1000-0000FE000000}"/>
    <hyperlink ref="F314" r:id="rId256" xr:uid="{00000000-0004-0000-1000-0000FF000000}"/>
    <hyperlink ref="F315" r:id="rId257" xr:uid="{00000000-0004-0000-1000-000000010000}"/>
    <hyperlink ref="F316" r:id="rId258" xr:uid="{00000000-0004-0000-1000-000001010000}"/>
    <hyperlink ref="F317" r:id="rId259" xr:uid="{00000000-0004-0000-1000-000002010000}"/>
    <hyperlink ref="F318" r:id="rId260" xr:uid="{00000000-0004-0000-1000-000003010000}"/>
    <hyperlink ref="F319" r:id="rId261" xr:uid="{00000000-0004-0000-1000-000004010000}"/>
    <hyperlink ref="F320" r:id="rId262" xr:uid="{00000000-0004-0000-1000-000005010000}"/>
    <hyperlink ref="F321" r:id="rId263" xr:uid="{00000000-0004-0000-1000-000006010000}"/>
    <hyperlink ref="F322" r:id="rId264" xr:uid="{00000000-0004-0000-1000-000007010000}"/>
    <hyperlink ref="F323" r:id="rId265" xr:uid="{00000000-0004-0000-1000-000008010000}"/>
    <hyperlink ref="F324" r:id="rId266" xr:uid="{00000000-0004-0000-1000-000009010000}"/>
    <hyperlink ref="F325" r:id="rId267" xr:uid="{00000000-0004-0000-1000-00000A010000}"/>
    <hyperlink ref="F326" r:id="rId268" xr:uid="{00000000-0004-0000-1000-00000B010000}"/>
    <hyperlink ref="F327" r:id="rId269" xr:uid="{00000000-0004-0000-1000-00000C010000}"/>
    <hyperlink ref="F328" r:id="rId270" xr:uid="{00000000-0004-0000-1000-00000D010000}"/>
    <hyperlink ref="F329" r:id="rId271" xr:uid="{00000000-0004-0000-1000-00000E010000}"/>
    <hyperlink ref="F330" r:id="rId272" xr:uid="{00000000-0004-0000-1000-00000F010000}"/>
    <hyperlink ref="F331" r:id="rId273" xr:uid="{00000000-0004-0000-1000-000010010000}"/>
    <hyperlink ref="F332" r:id="rId274" xr:uid="{00000000-0004-0000-1000-000011010000}"/>
    <hyperlink ref="F333" r:id="rId275" xr:uid="{00000000-0004-0000-1000-000012010000}"/>
    <hyperlink ref="F334" r:id="rId276" xr:uid="{00000000-0004-0000-1000-000013010000}"/>
    <hyperlink ref="F335" r:id="rId277" xr:uid="{00000000-0004-0000-1000-000014010000}"/>
    <hyperlink ref="F336" r:id="rId278" xr:uid="{00000000-0004-0000-1000-000015010000}"/>
    <hyperlink ref="F337" r:id="rId279" xr:uid="{00000000-0004-0000-1000-000016010000}"/>
    <hyperlink ref="F338" r:id="rId280" xr:uid="{00000000-0004-0000-1000-000017010000}"/>
    <hyperlink ref="F339" r:id="rId281" xr:uid="{00000000-0004-0000-1000-000018010000}"/>
    <hyperlink ref="F340" r:id="rId282" xr:uid="{00000000-0004-0000-1000-000019010000}"/>
    <hyperlink ref="F341" r:id="rId283" xr:uid="{00000000-0004-0000-1000-00001A010000}"/>
    <hyperlink ref="F342" r:id="rId284" xr:uid="{00000000-0004-0000-1000-00001B010000}"/>
    <hyperlink ref="F343" r:id="rId285" xr:uid="{00000000-0004-0000-1000-00001C010000}"/>
    <hyperlink ref="F344" r:id="rId286" xr:uid="{00000000-0004-0000-1000-00001D010000}"/>
    <hyperlink ref="F345" r:id="rId287" xr:uid="{00000000-0004-0000-1000-00001E010000}"/>
    <hyperlink ref="F346" r:id="rId288" xr:uid="{00000000-0004-0000-1000-00001F010000}"/>
    <hyperlink ref="F347" r:id="rId289" xr:uid="{00000000-0004-0000-1000-000020010000}"/>
    <hyperlink ref="F348" r:id="rId290" xr:uid="{00000000-0004-0000-1000-000021010000}"/>
    <hyperlink ref="F349" r:id="rId291" xr:uid="{00000000-0004-0000-1000-000022010000}"/>
    <hyperlink ref="F350" r:id="rId292" xr:uid="{00000000-0004-0000-1000-000023010000}"/>
    <hyperlink ref="F351" r:id="rId293" xr:uid="{00000000-0004-0000-1000-000024010000}"/>
    <hyperlink ref="F352" r:id="rId294" xr:uid="{00000000-0004-0000-1000-000025010000}"/>
    <hyperlink ref="F353" r:id="rId295" xr:uid="{00000000-0004-0000-1000-000026010000}"/>
    <hyperlink ref="F354" r:id="rId296" xr:uid="{00000000-0004-0000-1000-000027010000}"/>
    <hyperlink ref="F355" r:id="rId297" xr:uid="{00000000-0004-0000-1000-000028010000}"/>
    <hyperlink ref="F356" r:id="rId298" xr:uid="{00000000-0004-0000-1000-000029010000}"/>
    <hyperlink ref="F357" r:id="rId299" xr:uid="{00000000-0004-0000-1000-00002A010000}"/>
    <hyperlink ref="F358" r:id="rId300" xr:uid="{00000000-0004-0000-1000-00002B010000}"/>
    <hyperlink ref="F359" r:id="rId301" xr:uid="{00000000-0004-0000-1000-00002C010000}"/>
    <hyperlink ref="F360" r:id="rId302" xr:uid="{00000000-0004-0000-1000-00002D010000}"/>
    <hyperlink ref="F361" r:id="rId303" xr:uid="{00000000-0004-0000-1000-00002E010000}"/>
    <hyperlink ref="F362" r:id="rId304" xr:uid="{00000000-0004-0000-1000-00002F010000}"/>
    <hyperlink ref="F363" r:id="rId305" xr:uid="{00000000-0004-0000-1000-000030010000}"/>
    <hyperlink ref="F364" r:id="rId306" xr:uid="{00000000-0004-0000-1000-000031010000}"/>
    <hyperlink ref="F365" r:id="rId307" xr:uid="{00000000-0004-0000-1000-000032010000}"/>
    <hyperlink ref="F366" r:id="rId308" xr:uid="{00000000-0004-0000-1000-000033010000}"/>
    <hyperlink ref="F367" r:id="rId309" xr:uid="{00000000-0004-0000-1000-000034010000}"/>
    <hyperlink ref="F368" r:id="rId310" xr:uid="{00000000-0004-0000-1000-000035010000}"/>
    <hyperlink ref="F369" r:id="rId311" xr:uid="{00000000-0004-0000-1000-000036010000}"/>
    <hyperlink ref="F370" r:id="rId312" xr:uid="{00000000-0004-0000-1000-000037010000}"/>
    <hyperlink ref="F371" r:id="rId313" xr:uid="{00000000-0004-0000-1000-000038010000}"/>
    <hyperlink ref="F372" r:id="rId314" xr:uid="{00000000-0004-0000-1000-000039010000}"/>
    <hyperlink ref="F373" r:id="rId315" xr:uid="{00000000-0004-0000-1000-00003A010000}"/>
    <hyperlink ref="F374" r:id="rId316" xr:uid="{00000000-0004-0000-1000-00003B010000}"/>
    <hyperlink ref="F375" r:id="rId317" xr:uid="{00000000-0004-0000-1000-00003C010000}"/>
    <hyperlink ref="F376" r:id="rId318" xr:uid="{00000000-0004-0000-1000-00003D010000}"/>
    <hyperlink ref="F377" r:id="rId319" xr:uid="{00000000-0004-0000-1000-00003E010000}"/>
    <hyperlink ref="F378" r:id="rId320" xr:uid="{00000000-0004-0000-1000-00003F010000}"/>
    <hyperlink ref="F379" r:id="rId321" xr:uid="{00000000-0004-0000-1000-000040010000}"/>
    <hyperlink ref="F380" r:id="rId322" xr:uid="{00000000-0004-0000-1000-000041010000}"/>
    <hyperlink ref="F381" r:id="rId323" xr:uid="{00000000-0004-0000-1000-000042010000}"/>
    <hyperlink ref="F382" r:id="rId324" xr:uid="{00000000-0004-0000-1000-000043010000}"/>
    <hyperlink ref="F383" r:id="rId325" xr:uid="{00000000-0004-0000-1000-000044010000}"/>
    <hyperlink ref="F384" r:id="rId326" xr:uid="{00000000-0004-0000-1000-000045010000}"/>
    <hyperlink ref="F385" r:id="rId327" xr:uid="{00000000-0004-0000-1000-000046010000}"/>
    <hyperlink ref="F386" r:id="rId328" xr:uid="{00000000-0004-0000-1000-000047010000}"/>
    <hyperlink ref="F387" r:id="rId329" xr:uid="{00000000-0004-0000-1000-000048010000}"/>
    <hyperlink ref="F388" r:id="rId330" xr:uid="{00000000-0004-0000-1000-000049010000}"/>
    <hyperlink ref="F389" r:id="rId331" xr:uid="{00000000-0004-0000-1000-00004A010000}"/>
    <hyperlink ref="F390" r:id="rId332" xr:uid="{00000000-0004-0000-1000-00004B010000}"/>
    <hyperlink ref="F391" r:id="rId333" xr:uid="{00000000-0004-0000-1000-00004C010000}"/>
    <hyperlink ref="F392" r:id="rId334" xr:uid="{00000000-0004-0000-1000-00004D010000}"/>
    <hyperlink ref="F393" r:id="rId335" xr:uid="{00000000-0004-0000-1000-00004E010000}"/>
    <hyperlink ref="F394" r:id="rId336" xr:uid="{00000000-0004-0000-1000-00004F010000}"/>
    <hyperlink ref="F395" r:id="rId337" xr:uid="{00000000-0004-0000-1000-000050010000}"/>
    <hyperlink ref="F396" r:id="rId338" xr:uid="{00000000-0004-0000-1000-000051010000}"/>
    <hyperlink ref="F397" r:id="rId339" xr:uid="{00000000-0004-0000-1000-000052010000}"/>
    <hyperlink ref="F398" r:id="rId340" xr:uid="{00000000-0004-0000-1000-000053010000}"/>
    <hyperlink ref="F399" r:id="rId341" xr:uid="{00000000-0004-0000-1000-000054010000}"/>
    <hyperlink ref="F400" r:id="rId342" xr:uid="{00000000-0004-0000-1000-000055010000}"/>
    <hyperlink ref="F401" r:id="rId343" xr:uid="{00000000-0004-0000-1000-000056010000}"/>
    <hyperlink ref="F402" r:id="rId344" xr:uid="{00000000-0004-0000-1000-000057010000}"/>
    <hyperlink ref="F403" r:id="rId345" xr:uid="{00000000-0004-0000-1000-000058010000}"/>
  </hyperlinks>
  <printOptions horizontalCentered="1"/>
  <pageMargins left="0.75" right="0.75" top="1" bottom="1" header="0.5" footer="0.5"/>
  <pageSetup fitToHeight="0" orientation="landscape"/>
  <headerFooter>
    <oddHeader>&amp;CIKW | Made for Germany | 22.10.2026</oddHeader>
    <oddFooter>&amp;RSeite &amp;P /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397B9B"/>
    <pageSetUpPr fitToPage="1"/>
  </sheetPr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8" customWidth="1"/>
    <col min="3" max="4" width="14" customWidth="1"/>
    <col min="5" max="5" width="55" customWidth="1"/>
    <col min="6" max="6" width="20" customWidth="1"/>
    <col min="7" max="8" width="14" customWidth="1"/>
    <col min="9" max="9" width="55" customWidth="1"/>
    <col min="10" max="10" width="20" customWidth="1"/>
    <col min="11" max="11" width="14" customWidth="1"/>
    <col min="12" max="12" width="47" customWidth="1"/>
    <col min="13" max="14" width="19" customWidth="1"/>
    <col min="15" max="15" width="76" customWidth="1"/>
    <col min="16" max="16" width="72" customWidth="1"/>
    <col min="17" max="17" width="35" customWidth="1"/>
    <col min="18" max="20" width="68" customWidth="1"/>
    <col min="21" max="21" width="90" customWidth="1"/>
  </cols>
  <sheetData>
    <row r="1" spans="1:21" ht="46.05" customHeight="1" x14ac:dyDescent="0.3">
      <c r="A1" s="205" t="s">
        <v>2989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25.95" customHeight="1" x14ac:dyDescent="0.3">
      <c r="A2" s="206" t="s">
        <v>2990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21" ht="40.049999999999997" customHeight="1" x14ac:dyDescent="0.3">
      <c r="A4" s="7" t="s">
        <v>709</v>
      </c>
      <c r="B4" s="7" t="s">
        <v>1252</v>
      </c>
      <c r="C4" s="7" t="s">
        <v>1391</v>
      </c>
      <c r="D4" s="7" t="s">
        <v>1392</v>
      </c>
      <c r="E4" s="7" t="s">
        <v>1393</v>
      </c>
      <c r="F4" s="7" t="s">
        <v>1394</v>
      </c>
      <c r="G4" s="7" t="s">
        <v>1395</v>
      </c>
      <c r="H4" s="7" t="s">
        <v>1396</v>
      </c>
      <c r="I4" s="7" t="s">
        <v>1397</v>
      </c>
      <c r="J4" s="7" t="s">
        <v>1398</v>
      </c>
      <c r="K4" s="7" t="s">
        <v>1399</v>
      </c>
      <c r="L4" s="7" t="s">
        <v>1400</v>
      </c>
      <c r="M4" s="7" t="s">
        <v>1401</v>
      </c>
      <c r="N4" s="7" t="s">
        <v>1402</v>
      </c>
      <c r="O4" s="7" t="s">
        <v>1403</v>
      </c>
      <c r="P4" s="7" t="s">
        <v>1404</v>
      </c>
      <c r="Q4" s="7" t="s">
        <v>717</v>
      </c>
      <c r="R4" s="7" t="s">
        <v>1405</v>
      </c>
      <c r="S4" s="7" t="s">
        <v>1406</v>
      </c>
      <c r="T4" s="7" t="s">
        <v>1407</v>
      </c>
      <c r="U4" s="7" t="s">
        <v>1408</v>
      </c>
    </row>
    <row r="5" spans="1:21" ht="76.05" customHeight="1" x14ac:dyDescent="0.3">
      <c r="A5" s="11">
        <v>26</v>
      </c>
      <c r="B5" s="12" t="s">
        <v>797</v>
      </c>
      <c r="C5" s="13"/>
      <c r="D5" s="25">
        <v>392</v>
      </c>
      <c r="E5" s="12" t="s">
        <v>2991</v>
      </c>
      <c r="F5" s="12" t="s">
        <v>1755</v>
      </c>
      <c r="G5" s="13"/>
      <c r="H5" s="25">
        <v>211</v>
      </c>
      <c r="I5" s="12" t="s">
        <v>2992</v>
      </c>
      <c r="J5" s="12" t="s">
        <v>1755</v>
      </c>
      <c r="K5" s="13"/>
      <c r="L5" s="12"/>
      <c r="O5" s="21" t="s">
        <v>2993</v>
      </c>
      <c r="P5" s="21" t="s">
        <v>2994</v>
      </c>
      <c r="Q5" s="21" t="s">
        <v>798</v>
      </c>
      <c r="R5" s="26" t="s">
        <v>1282</v>
      </c>
      <c r="S5" s="26" t="s">
        <v>2437</v>
      </c>
      <c r="T5" s="14" t="s">
        <v>1427</v>
      </c>
      <c r="U5" s="12" t="s">
        <v>2995</v>
      </c>
    </row>
    <row r="6" spans="1:21" ht="76.05" customHeight="1" x14ac:dyDescent="0.3">
      <c r="A6" s="11">
        <v>27</v>
      </c>
      <c r="B6" s="12" t="s">
        <v>799</v>
      </c>
      <c r="E6" s="12" t="s">
        <v>2996</v>
      </c>
      <c r="F6" s="12" t="s">
        <v>2997</v>
      </c>
      <c r="I6" s="12" t="s">
        <v>2998</v>
      </c>
      <c r="J6" s="12" t="s">
        <v>2997</v>
      </c>
      <c r="L6" s="12"/>
      <c r="O6" s="21" t="s">
        <v>2999</v>
      </c>
      <c r="P6" s="21" t="s">
        <v>3000</v>
      </c>
      <c r="Q6" s="21" t="s">
        <v>800</v>
      </c>
      <c r="R6" s="26" t="s">
        <v>1283</v>
      </c>
      <c r="S6" s="14" t="s">
        <v>1436</v>
      </c>
      <c r="T6" s="14"/>
      <c r="U6" s="12" t="s">
        <v>2995</v>
      </c>
    </row>
    <row r="7" spans="1:21" ht="76.05" customHeight="1" x14ac:dyDescent="0.3">
      <c r="A7" s="11">
        <v>28</v>
      </c>
      <c r="B7" s="12" t="s">
        <v>801</v>
      </c>
      <c r="C7" s="13"/>
      <c r="E7" s="12" t="s">
        <v>3001</v>
      </c>
      <c r="F7" s="12" t="s">
        <v>2997</v>
      </c>
      <c r="G7" s="13"/>
      <c r="I7" s="12" t="s">
        <v>3002</v>
      </c>
      <c r="J7" s="12" t="s">
        <v>2997</v>
      </c>
      <c r="L7" s="12"/>
      <c r="O7" s="21" t="s">
        <v>3003</v>
      </c>
      <c r="P7" s="21" t="s">
        <v>3004</v>
      </c>
      <c r="Q7" s="21" t="s">
        <v>802</v>
      </c>
      <c r="R7" s="26" t="s">
        <v>1284</v>
      </c>
      <c r="S7" s="14" t="s">
        <v>1443</v>
      </c>
      <c r="T7" s="26" t="s">
        <v>1284</v>
      </c>
      <c r="U7" s="12" t="s">
        <v>2995</v>
      </c>
    </row>
    <row r="8" spans="1:21" ht="76.05" customHeight="1" x14ac:dyDescent="0.3">
      <c r="A8" s="11">
        <v>29</v>
      </c>
      <c r="B8" s="12" t="s">
        <v>803</v>
      </c>
      <c r="C8" s="27">
        <v>132</v>
      </c>
      <c r="E8" s="12" t="s">
        <v>3005</v>
      </c>
      <c r="F8" s="12" t="s">
        <v>3006</v>
      </c>
      <c r="G8" s="13"/>
      <c r="I8" s="12" t="s">
        <v>3007</v>
      </c>
      <c r="J8" s="12" t="s">
        <v>2997</v>
      </c>
      <c r="K8" s="25">
        <v>132</v>
      </c>
      <c r="L8" s="12" t="s">
        <v>3008</v>
      </c>
      <c r="O8" s="21" t="s">
        <v>3009</v>
      </c>
      <c r="P8" s="21" t="s">
        <v>3010</v>
      </c>
      <c r="Q8" s="21" t="s">
        <v>804</v>
      </c>
      <c r="R8" s="26" t="s">
        <v>1285</v>
      </c>
      <c r="S8" s="26" t="s">
        <v>2444</v>
      </c>
      <c r="T8" s="14" t="s">
        <v>1451</v>
      </c>
      <c r="U8" s="12" t="s">
        <v>2995</v>
      </c>
    </row>
    <row r="9" spans="1:21" ht="76.05" customHeight="1" x14ac:dyDescent="0.3">
      <c r="A9" s="11">
        <v>30</v>
      </c>
      <c r="B9" s="12" t="s">
        <v>267</v>
      </c>
      <c r="E9" s="12" t="s">
        <v>3011</v>
      </c>
      <c r="F9" s="12" t="s">
        <v>3012</v>
      </c>
      <c r="I9" s="12" t="s">
        <v>3013</v>
      </c>
      <c r="J9" s="12" t="s">
        <v>3014</v>
      </c>
      <c r="L9" s="12"/>
      <c r="O9" s="21" t="s">
        <v>3015</v>
      </c>
      <c r="P9" s="21" t="s">
        <v>3016</v>
      </c>
      <c r="Q9" s="21" t="s">
        <v>805</v>
      </c>
      <c r="R9" s="26" t="s">
        <v>277</v>
      </c>
      <c r="S9" s="26" t="s">
        <v>272</v>
      </c>
      <c r="T9" s="26" t="s">
        <v>272</v>
      </c>
      <c r="U9" s="12" t="s">
        <v>2995</v>
      </c>
    </row>
    <row r="10" spans="1:21" ht="76.05" customHeight="1" x14ac:dyDescent="0.3">
      <c r="A10" s="11">
        <v>31</v>
      </c>
      <c r="B10" s="12" t="s">
        <v>807</v>
      </c>
      <c r="C10" s="25">
        <v>599</v>
      </c>
      <c r="E10" s="12" t="s">
        <v>3017</v>
      </c>
      <c r="F10" s="12" t="s">
        <v>3018</v>
      </c>
      <c r="I10" s="12" t="s">
        <v>3019</v>
      </c>
      <c r="J10" s="12" t="s">
        <v>2997</v>
      </c>
      <c r="L10" s="12"/>
      <c r="O10" s="21" t="s">
        <v>3020</v>
      </c>
      <c r="P10" s="21" t="s">
        <v>3021</v>
      </c>
      <c r="Q10" s="21" t="s">
        <v>808</v>
      </c>
      <c r="R10" s="26" t="s">
        <v>1286</v>
      </c>
      <c r="S10" s="26" t="s">
        <v>2450</v>
      </c>
      <c r="T10" s="14"/>
      <c r="U10" s="12" t="s">
        <v>2995</v>
      </c>
    </row>
    <row r="11" spans="1:21" ht="76.05" customHeight="1" x14ac:dyDescent="0.3">
      <c r="A11" s="11">
        <v>32</v>
      </c>
      <c r="B11" s="12" t="s">
        <v>809</v>
      </c>
      <c r="E11" s="12" t="s">
        <v>3022</v>
      </c>
      <c r="F11" s="12" t="s">
        <v>2997</v>
      </c>
      <c r="I11" s="12" t="s">
        <v>3023</v>
      </c>
      <c r="J11" s="12" t="s">
        <v>2997</v>
      </c>
      <c r="L11" s="12"/>
      <c r="O11" s="21" t="s">
        <v>3024</v>
      </c>
      <c r="P11" s="21" t="s">
        <v>3025</v>
      </c>
      <c r="Q11" s="21" t="s">
        <v>810</v>
      </c>
      <c r="R11" s="26" t="s">
        <v>1287</v>
      </c>
      <c r="S11" s="26" t="s">
        <v>2453</v>
      </c>
      <c r="T11" s="14"/>
      <c r="U11" s="12" t="s">
        <v>2995</v>
      </c>
    </row>
    <row r="12" spans="1:21" ht="76.05" customHeight="1" x14ac:dyDescent="0.3">
      <c r="A12" s="11">
        <v>33</v>
      </c>
      <c r="B12" s="12" t="s">
        <v>279</v>
      </c>
      <c r="C12" s="25">
        <v>22.7</v>
      </c>
      <c r="E12" s="12" t="s">
        <v>3026</v>
      </c>
      <c r="F12" s="12" t="s">
        <v>3027</v>
      </c>
      <c r="I12" s="12" t="s">
        <v>3028</v>
      </c>
      <c r="J12" s="12" t="s">
        <v>2997</v>
      </c>
      <c r="L12" s="12"/>
      <c r="O12" s="21" t="s">
        <v>3029</v>
      </c>
      <c r="P12" s="21" t="s">
        <v>3030</v>
      </c>
      <c r="Q12" s="21" t="s">
        <v>811</v>
      </c>
      <c r="R12" s="26" t="s">
        <v>284</v>
      </c>
      <c r="S12" s="26" t="s">
        <v>2456</v>
      </c>
      <c r="T12" s="14"/>
      <c r="U12" s="12" t="s">
        <v>2995</v>
      </c>
    </row>
    <row r="13" spans="1:21" ht="76.05" customHeight="1" x14ac:dyDescent="0.3">
      <c r="A13" s="11">
        <v>34</v>
      </c>
      <c r="B13" s="12" t="s">
        <v>286</v>
      </c>
      <c r="C13" s="27">
        <v>770</v>
      </c>
      <c r="E13" s="12" t="s">
        <v>3031</v>
      </c>
      <c r="F13" s="12" t="s">
        <v>1755</v>
      </c>
      <c r="G13" s="13"/>
      <c r="I13" s="12" t="s">
        <v>3032</v>
      </c>
      <c r="J13" s="12" t="s">
        <v>3033</v>
      </c>
      <c r="K13" s="13"/>
      <c r="L13" s="12"/>
      <c r="M13" s="15"/>
      <c r="O13" s="21" t="s">
        <v>3034</v>
      </c>
      <c r="P13" s="21" t="s">
        <v>3035</v>
      </c>
      <c r="Q13" s="21" t="s">
        <v>813</v>
      </c>
      <c r="R13" s="26" t="s">
        <v>1288</v>
      </c>
      <c r="S13" s="26" t="s">
        <v>293</v>
      </c>
      <c r="T13" s="26" t="s">
        <v>2460</v>
      </c>
      <c r="U13" s="12" t="s">
        <v>2995</v>
      </c>
    </row>
    <row r="14" spans="1:21" ht="76.05" customHeight="1" x14ac:dyDescent="0.3">
      <c r="A14" s="11">
        <v>35</v>
      </c>
      <c r="B14" s="12" t="s">
        <v>814</v>
      </c>
      <c r="E14" s="12" t="s">
        <v>3036</v>
      </c>
      <c r="F14" s="12" t="s">
        <v>2997</v>
      </c>
      <c r="H14" s="25">
        <v>1277</v>
      </c>
      <c r="I14" s="12" t="s">
        <v>3037</v>
      </c>
      <c r="J14" s="12" t="s">
        <v>1755</v>
      </c>
      <c r="L14" s="12"/>
      <c r="N14" s="15"/>
      <c r="O14" s="21" t="s">
        <v>3038</v>
      </c>
      <c r="P14" s="21" t="s">
        <v>3039</v>
      </c>
      <c r="Q14" s="21" t="s">
        <v>815</v>
      </c>
      <c r="R14" s="26" t="s">
        <v>1289</v>
      </c>
      <c r="S14" s="26" t="s">
        <v>2463</v>
      </c>
      <c r="T14" s="14" t="s">
        <v>1490</v>
      </c>
      <c r="U14" s="12" t="s">
        <v>2995</v>
      </c>
    </row>
    <row r="15" spans="1:21" ht="76.05" customHeight="1" x14ac:dyDescent="0.3">
      <c r="A15" s="11">
        <v>36</v>
      </c>
      <c r="B15" s="12" t="s">
        <v>816</v>
      </c>
      <c r="C15" s="25">
        <v>25700</v>
      </c>
      <c r="E15" s="12" t="s">
        <v>3040</v>
      </c>
      <c r="F15" s="12" t="s">
        <v>3041</v>
      </c>
      <c r="I15" s="12" t="s">
        <v>3042</v>
      </c>
      <c r="J15" s="12" t="s">
        <v>2997</v>
      </c>
      <c r="L15" s="12"/>
      <c r="O15" s="21" t="s">
        <v>3043</v>
      </c>
      <c r="P15" s="21" t="s">
        <v>3044</v>
      </c>
      <c r="Q15" s="21" t="s">
        <v>817</v>
      </c>
      <c r="R15" s="26" t="s">
        <v>1290</v>
      </c>
      <c r="S15" s="26" t="s">
        <v>2466</v>
      </c>
      <c r="T15" s="14"/>
      <c r="U15" s="12" t="s">
        <v>2995</v>
      </c>
    </row>
    <row r="16" spans="1:21" ht="76.05" customHeight="1" x14ac:dyDescent="0.3">
      <c r="A16" s="11">
        <v>37</v>
      </c>
      <c r="B16" s="12" t="s">
        <v>296</v>
      </c>
      <c r="C16" s="13"/>
      <c r="E16" s="12" t="s">
        <v>3045</v>
      </c>
      <c r="F16" s="12" t="s">
        <v>2997</v>
      </c>
      <c r="I16" s="12" t="s">
        <v>3046</v>
      </c>
      <c r="J16" s="12" t="s">
        <v>2997</v>
      </c>
      <c r="L16" s="12"/>
      <c r="N16" s="15"/>
      <c r="O16" s="21" t="s">
        <v>3047</v>
      </c>
      <c r="P16" s="21" t="s">
        <v>3048</v>
      </c>
      <c r="Q16" s="21" t="s">
        <v>818</v>
      </c>
      <c r="R16" s="26" t="s">
        <v>1291</v>
      </c>
      <c r="S16" s="26" t="s">
        <v>1291</v>
      </c>
      <c r="T16" s="14" t="s">
        <v>1504</v>
      </c>
      <c r="U16" s="12" t="s">
        <v>2995</v>
      </c>
    </row>
    <row r="17" spans="1:21" ht="76.05" customHeight="1" x14ac:dyDescent="0.3">
      <c r="A17" s="11">
        <v>38</v>
      </c>
      <c r="B17" s="12" t="s">
        <v>304</v>
      </c>
      <c r="E17" s="12" t="s">
        <v>3049</v>
      </c>
      <c r="F17" s="12" t="s">
        <v>2997</v>
      </c>
      <c r="I17" s="12" t="s">
        <v>3050</v>
      </c>
      <c r="J17" s="12" t="s">
        <v>2997</v>
      </c>
      <c r="L17" s="12"/>
      <c r="O17" s="21" t="s">
        <v>3051</v>
      </c>
      <c r="P17" s="21" t="s">
        <v>3052</v>
      </c>
      <c r="Q17" s="21" t="s">
        <v>819</v>
      </c>
      <c r="R17" s="26" t="s">
        <v>1292</v>
      </c>
      <c r="S17" s="26" t="s">
        <v>308</v>
      </c>
      <c r="T17" s="26" t="s">
        <v>308</v>
      </c>
      <c r="U17" s="12" t="s">
        <v>2995</v>
      </c>
    </row>
    <row r="18" spans="1:21" ht="76.05" customHeight="1" x14ac:dyDescent="0.3">
      <c r="A18" s="11">
        <v>39</v>
      </c>
      <c r="B18" s="12" t="s">
        <v>820</v>
      </c>
      <c r="C18" s="25">
        <v>471</v>
      </c>
      <c r="E18" s="12" t="s">
        <v>3053</v>
      </c>
      <c r="F18" s="12" t="s">
        <v>1421</v>
      </c>
      <c r="G18" s="25">
        <v>151</v>
      </c>
      <c r="I18" s="12" t="s">
        <v>3054</v>
      </c>
      <c r="J18" s="12" t="s">
        <v>1421</v>
      </c>
      <c r="K18" s="25">
        <v>471</v>
      </c>
      <c r="L18" s="12" t="s">
        <v>3055</v>
      </c>
      <c r="O18" s="21" t="s">
        <v>3056</v>
      </c>
      <c r="P18" s="21" t="s">
        <v>3057</v>
      </c>
      <c r="Q18" s="21" t="s">
        <v>821</v>
      </c>
      <c r="R18" s="26" t="s">
        <v>1293</v>
      </c>
      <c r="S18" s="26" t="s">
        <v>1739</v>
      </c>
      <c r="T18" s="14"/>
      <c r="U18" s="12" t="s">
        <v>2995</v>
      </c>
    </row>
    <row r="19" spans="1:21" ht="76.05" customHeight="1" x14ac:dyDescent="0.3">
      <c r="A19" s="11">
        <v>40</v>
      </c>
      <c r="B19" s="12" t="s">
        <v>310</v>
      </c>
      <c r="C19" s="13"/>
      <c r="E19" s="12" t="s">
        <v>3058</v>
      </c>
      <c r="F19" s="12" t="s">
        <v>3059</v>
      </c>
      <c r="G19" s="13"/>
      <c r="I19" s="12" t="s">
        <v>3060</v>
      </c>
      <c r="J19" s="12" t="s">
        <v>2997</v>
      </c>
      <c r="L19" s="12"/>
      <c r="O19" s="21" t="s">
        <v>3061</v>
      </c>
      <c r="P19" s="21" t="s">
        <v>3062</v>
      </c>
      <c r="Q19" s="21" t="s">
        <v>822</v>
      </c>
      <c r="R19" s="26" t="s">
        <v>313</v>
      </c>
      <c r="S19" s="26" t="s">
        <v>2476</v>
      </c>
      <c r="T19" s="14" t="s">
        <v>1524</v>
      </c>
      <c r="U19" s="12" t="s">
        <v>2995</v>
      </c>
    </row>
    <row r="20" spans="1:21" ht="76.05" customHeight="1" x14ac:dyDescent="0.3">
      <c r="A20" s="11">
        <v>41</v>
      </c>
      <c r="B20" s="12" t="s">
        <v>823</v>
      </c>
      <c r="C20" s="13"/>
      <c r="E20" s="12" t="s">
        <v>3063</v>
      </c>
      <c r="F20" s="12" t="s">
        <v>2997</v>
      </c>
      <c r="G20" s="13"/>
      <c r="I20" s="12" t="s">
        <v>3064</v>
      </c>
      <c r="J20" s="12" t="s">
        <v>2997</v>
      </c>
      <c r="K20" s="13"/>
      <c r="L20" s="12"/>
      <c r="N20" s="15"/>
      <c r="O20" s="21" t="s">
        <v>3065</v>
      </c>
      <c r="P20" s="21" t="s">
        <v>3066</v>
      </c>
      <c r="Q20" s="21" t="s">
        <v>824</v>
      </c>
      <c r="R20" s="26" t="s">
        <v>1294</v>
      </c>
      <c r="S20" s="26" t="s">
        <v>2479</v>
      </c>
      <c r="T20" s="14" t="s">
        <v>245</v>
      </c>
      <c r="U20" s="12" t="s">
        <v>2995</v>
      </c>
    </row>
    <row r="21" spans="1:21" ht="76.05" customHeight="1" x14ac:dyDescent="0.3">
      <c r="A21" s="11">
        <v>42</v>
      </c>
      <c r="B21" s="12" t="s">
        <v>825</v>
      </c>
      <c r="C21" s="27">
        <v>149</v>
      </c>
      <c r="E21" s="12" t="s">
        <v>3067</v>
      </c>
      <c r="F21" s="12" t="s">
        <v>3068</v>
      </c>
      <c r="G21" s="27">
        <v>90.5</v>
      </c>
      <c r="I21" s="12" t="s">
        <v>3069</v>
      </c>
      <c r="J21" s="12" t="s">
        <v>3070</v>
      </c>
      <c r="L21" s="12"/>
      <c r="O21" s="21" t="s">
        <v>3071</v>
      </c>
      <c r="P21" s="21" t="s">
        <v>3072</v>
      </c>
      <c r="Q21" s="21" t="s">
        <v>826</v>
      </c>
      <c r="R21" s="26" t="s">
        <v>1295</v>
      </c>
      <c r="S21" s="26" t="s">
        <v>1751</v>
      </c>
      <c r="T21" s="14"/>
      <c r="U21" s="12" t="s">
        <v>2995</v>
      </c>
    </row>
    <row r="22" spans="1:21" ht="76.05" customHeight="1" x14ac:dyDescent="0.3">
      <c r="A22" s="11">
        <v>43</v>
      </c>
      <c r="B22" s="12" t="s">
        <v>827</v>
      </c>
      <c r="C22" s="25">
        <v>380</v>
      </c>
      <c r="D22" s="13"/>
      <c r="E22" s="12" t="s">
        <v>3073</v>
      </c>
      <c r="F22" s="12" t="s">
        <v>1755</v>
      </c>
      <c r="H22" s="13"/>
      <c r="I22" s="12" t="s">
        <v>3074</v>
      </c>
      <c r="J22" s="12" t="s">
        <v>2997</v>
      </c>
      <c r="L22" s="12"/>
      <c r="O22" s="21" t="s">
        <v>3075</v>
      </c>
      <c r="P22" s="21" t="s">
        <v>3076</v>
      </c>
      <c r="Q22" s="21" t="s">
        <v>828</v>
      </c>
      <c r="R22" s="26" t="s">
        <v>1296</v>
      </c>
      <c r="S22" s="26" t="s">
        <v>2484</v>
      </c>
      <c r="T22" s="26" t="s">
        <v>2486</v>
      </c>
      <c r="U22" s="12" t="s">
        <v>2995</v>
      </c>
    </row>
    <row r="23" spans="1:21" ht="76.05" customHeight="1" x14ac:dyDescent="0.3">
      <c r="A23" s="11">
        <v>44</v>
      </c>
      <c r="B23" s="12" t="s">
        <v>829</v>
      </c>
      <c r="C23" s="25">
        <v>4278</v>
      </c>
      <c r="D23" s="13"/>
      <c r="E23" s="12" t="s">
        <v>3077</v>
      </c>
      <c r="F23" s="12" t="s">
        <v>3078</v>
      </c>
      <c r="G23" s="25">
        <v>2142</v>
      </c>
      <c r="I23" s="12" t="s">
        <v>3079</v>
      </c>
      <c r="J23" s="12" t="s">
        <v>1755</v>
      </c>
      <c r="L23" s="12"/>
      <c r="O23" s="21" t="s">
        <v>3080</v>
      </c>
      <c r="P23" s="21" t="s">
        <v>3081</v>
      </c>
      <c r="Q23" s="21" t="s">
        <v>830</v>
      </c>
      <c r="R23" s="26" t="s">
        <v>1297</v>
      </c>
      <c r="S23" s="26" t="s">
        <v>2489</v>
      </c>
      <c r="T23" s="14"/>
      <c r="U23" s="12" t="s">
        <v>2995</v>
      </c>
    </row>
    <row r="24" spans="1:21" ht="76.05" customHeight="1" x14ac:dyDescent="0.3">
      <c r="A24" s="11">
        <v>45</v>
      </c>
      <c r="B24" s="12" t="s">
        <v>315</v>
      </c>
      <c r="C24" s="25">
        <v>4870</v>
      </c>
      <c r="E24" s="12" t="s">
        <v>3082</v>
      </c>
      <c r="F24" s="12" t="s">
        <v>1760</v>
      </c>
      <c r="G24" s="25">
        <v>1772</v>
      </c>
      <c r="I24" s="12" t="s">
        <v>3083</v>
      </c>
      <c r="J24" s="12" t="s">
        <v>1760</v>
      </c>
      <c r="K24" s="25">
        <v>4870</v>
      </c>
      <c r="L24" s="12" t="s">
        <v>3084</v>
      </c>
      <c r="O24" s="21" t="s">
        <v>3085</v>
      </c>
      <c r="P24" s="21" t="s">
        <v>3086</v>
      </c>
      <c r="Q24" s="21" t="s">
        <v>831</v>
      </c>
      <c r="R24" s="26" t="s">
        <v>1298</v>
      </c>
      <c r="S24" s="26" t="s">
        <v>1767</v>
      </c>
      <c r="T24" s="26" t="s">
        <v>2493</v>
      </c>
      <c r="U24" s="12" t="s">
        <v>2995</v>
      </c>
    </row>
    <row r="25" spans="1:21" ht="76.05" customHeight="1" x14ac:dyDescent="0.3">
      <c r="A25" s="11">
        <v>46</v>
      </c>
      <c r="B25" s="12" t="s">
        <v>832</v>
      </c>
      <c r="C25" s="13"/>
      <c r="E25" s="12" t="s">
        <v>3087</v>
      </c>
      <c r="F25" s="12" t="s">
        <v>2997</v>
      </c>
      <c r="G25" s="13"/>
      <c r="I25" s="12" t="s">
        <v>3088</v>
      </c>
      <c r="J25" s="12" t="s">
        <v>2997</v>
      </c>
      <c r="L25" s="12"/>
      <c r="O25" s="21" t="s">
        <v>3089</v>
      </c>
      <c r="P25" s="21" t="s">
        <v>3090</v>
      </c>
      <c r="Q25" s="21" t="s">
        <v>833</v>
      </c>
      <c r="R25" s="26" t="s">
        <v>1299</v>
      </c>
      <c r="S25" s="14" t="s">
        <v>1561</v>
      </c>
      <c r="T25" s="14" t="s">
        <v>265</v>
      </c>
      <c r="U25" s="12" t="s">
        <v>2995</v>
      </c>
    </row>
    <row r="26" spans="1:21" ht="76.05" customHeight="1" x14ac:dyDescent="0.3">
      <c r="A26" s="11">
        <v>47</v>
      </c>
      <c r="B26" s="12" t="s">
        <v>834</v>
      </c>
      <c r="C26" s="25">
        <v>2059</v>
      </c>
      <c r="E26" s="12" t="s">
        <v>3091</v>
      </c>
      <c r="F26" s="12" t="s">
        <v>3092</v>
      </c>
      <c r="G26" s="25">
        <v>833</v>
      </c>
      <c r="I26" s="12" t="s">
        <v>3093</v>
      </c>
      <c r="J26" s="12" t="s">
        <v>3092</v>
      </c>
      <c r="K26" s="25">
        <v>2059</v>
      </c>
      <c r="L26" s="12" t="s">
        <v>3094</v>
      </c>
      <c r="O26" s="21" t="s">
        <v>3095</v>
      </c>
      <c r="P26" s="21" t="s">
        <v>3096</v>
      </c>
      <c r="Q26" s="21" t="s">
        <v>835</v>
      </c>
      <c r="R26" s="26" t="s">
        <v>1300</v>
      </c>
      <c r="S26" s="26" t="s">
        <v>1772</v>
      </c>
      <c r="T26" s="26" t="s">
        <v>1778</v>
      </c>
      <c r="U26" s="12" t="s">
        <v>2995</v>
      </c>
    </row>
    <row r="27" spans="1:21" ht="76.05" customHeight="1" x14ac:dyDescent="0.3">
      <c r="A27" s="11">
        <v>48</v>
      </c>
      <c r="B27" s="12" t="s">
        <v>326</v>
      </c>
      <c r="C27" s="13"/>
      <c r="E27" s="12" t="s">
        <v>3097</v>
      </c>
      <c r="F27" s="12" t="s">
        <v>2997</v>
      </c>
      <c r="G27" s="13"/>
      <c r="I27" s="12" t="s">
        <v>3098</v>
      </c>
      <c r="J27" s="12" t="s">
        <v>3099</v>
      </c>
      <c r="K27" s="13"/>
      <c r="L27" s="12"/>
      <c r="O27" s="21" t="s">
        <v>3100</v>
      </c>
      <c r="P27" s="21" t="s">
        <v>3101</v>
      </c>
      <c r="Q27" s="21" t="s">
        <v>836</v>
      </c>
      <c r="R27" s="26" t="s">
        <v>1301</v>
      </c>
      <c r="S27" s="26" t="s">
        <v>1301</v>
      </c>
      <c r="T27" s="26" t="s">
        <v>1301</v>
      </c>
      <c r="U27" s="12" t="s">
        <v>2995</v>
      </c>
    </row>
    <row r="28" spans="1:21" ht="76.05" customHeight="1" x14ac:dyDescent="0.3">
      <c r="A28" s="11">
        <v>49</v>
      </c>
      <c r="B28" s="12" t="s">
        <v>837</v>
      </c>
      <c r="C28" s="13"/>
      <c r="E28" s="12" t="s">
        <v>3102</v>
      </c>
      <c r="F28" s="12" t="s">
        <v>2997</v>
      </c>
      <c r="I28" s="12" t="s">
        <v>3103</v>
      </c>
      <c r="J28" s="12" t="s">
        <v>2997</v>
      </c>
      <c r="L28" s="12"/>
      <c r="O28" s="21" t="s">
        <v>3104</v>
      </c>
      <c r="P28" s="21" t="s">
        <v>3105</v>
      </c>
      <c r="Q28" s="21" t="s">
        <v>838</v>
      </c>
      <c r="R28" s="26" t="s">
        <v>1302</v>
      </c>
      <c r="S28" s="14" t="s">
        <v>1581</v>
      </c>
      <c r="T28" s="14"/>
      <c r="U28" s="12" t="s">
        <v>2995</v>
      </c>
    </row>
    <row r="29" spans="1:21" ht="76.05" customHeight="1" x14ac:dyDescent="0.3">
      <c r="A29" s="11">
        <v>50</v>
      </c>
      <c r="B29" s="12" t="s">
        <v>839</v>
      </c>
      <c r="E29" s="12" t="s">
        <v>3106</v>
      </c>
      <c r="F29" s="12" t="s">
        <v>2997</v>
      </c>
      <c r="I29" s="12" t="s">
        <v>3107</v>
      </c>
      <c r="J29" s="12" t="s">
        <v>2997</v>
      </c>
      <c r="L29" s="12"/>
      <c r="O29" s="21" t="s">
        <v>3108</v>
      </c>
      <c r="P29" s="21" t="s">
        <v>3109</v>
      </c>
      <c r="Q29" s="21" t="s">
        <v>840</v>
      </c>
      <c r="R29" s="26" t="s">
        <v>1303</v>
      </c>
      <c r="S29" s="14" t="s">
        <v>1587</v>
      </c>
      <c r="T29" s="14"/>
      <c r="U29" s="12" t="s">
        <v>2995</v>
      </c>
    </row>
  </sheetData>
  <autoFilter ref="A4:U29" xr:uid="{00000000-0009-0000-0000-000011000000}"/>
  <mergeCells count="2">
    <mergeCell ref="A1:U1"/>
    <mergeCell ref="A2:U2"/>
  </mergeCells>
  <hyperlinks>
    <hyperlink ref="R5" r:id="rId1" xr:uid="{00000000-0004-0000-1100-000000000000}"/>
    <hyperlink ref="S5" r:id="rId2" xr:uid="{00000000-0004-0000-1100-000001000000}"/>
    <hyperlink ref="T5" r:id="rId3" xr:uid="{00000000-0004-0000-1100-000002000000}"/>
    <hyperlink ref="R6" r:id="rId4" xr:uid="{00000000-0004-0000-1100-000003000000}"/>
    <hyperlink ref="S6" r:id="rId5" xr:uid="{00000000-0004-0000-1100-000004000000}"/>
    <hyperlink ref="T6" xr:uid="{00000000-0004-0000-1100-000005000000}"/>
    <hyperlink ref="R7" r:id="rId6" xr:uid="{00000000-0004-0000-1100-000006000000}"/>
    <hyperlink ref="S7" r:id="rId7" xr:uid="{00000000-0004-0000-1100-000007000000}"/>
    <hyperlink ref="T7" r:id="rId8" xr:uid="{00000000-0004-0000-1100-000008000000}"/>
    <hyperlink ref="R8" r:id="rId9" xr:uid="{00000000-0004-0000-1100-000009000000}"/>
    <hyperlink ref="S8" r:id="rId10" xr:uid="{00000000-0004-0000-1100-00000A000000}"/>
    <hyperlink ref="T8" r:id="rId11" xr:uid="{00000000-0004-0000-1100-00000B000000}"/>
    <hyperlink ref="R9" r:id="rId12" xr:uid="{00000000-0004-0000-1100-00000C000000}"/>
    <hyperlink ref="S9" r:id="rId13" xr:uid="{00000000-0004-0000-1100-00000D000000}"/>
    <hyperlink ref="T9" r:id="rId14" xr:uid="{00000000-0004-0000-1100-00000E000000}"/>
    <hyperlink ref="R10" r:id="rId15" xr:uid="{00000000-0004-0000-1100-00000F000000}"/>
    <hyperlink ref="S10" r:id="rId16" xr:uid="{00000000-0004-0000-1100-000010000000}"/>
    <hyperlink ref="T10" xr:uid="{00000000-0004-0000-1100-000011000000}"/>
    <hyperlink ref="R11" r:id="rId17" xr:uid="{00000000-0004-0000-1100-000012000000}"/>
    <hyperlink ref="S11" r:id="rId18" xr:uid="{00000000-0004-0000-1100-000013000000}"/>
    <hyperlink ref="T11" xr:uid="{00000000-0004-0000-1100-000014000000}"/>
    <hyperlink ref="R12" r:id="rId19" xr:uid="{00000000-0004-0000-1100-000015000000}"/>
    <hyperlink ref="S12" r:id="rId20" xr:uid="{00000000-0004-0000-1100-000016000000}"/>
    <hyperlink ref="T12" xr:uid="{00000000-0004-0000-1100-000017000000}"/>
    <hyperlink ref="R13" r:id="rId21" xr:uid="{00000000-0004-0000-1100-000018000000}"/>
    <hyperlink ref="S13" r:id="rId22" xr:uid="{00000000-0004-0000-1100-000019000000}"/>
    <hyperlink ref="T13" r:id="rId23" xr:uid="{00000000-0004-0000-1100-00001A000000}"/>
    <hyperlink ref="R14" r:id="rId24" xr:uid="{00000000-0004-0000-1100-00001B000000}"/>
    <hyperlink ref="S14" r:id="rId25" xr:uid="{00000000-0004-0000-1100-00001C000000}"/>
    <hyperlink ref="T14" r:id="rId26" xr:uid="{00000000-0004-0000-1100-00001D000000}"/>
    <hyperlink ref="R15" r:id="rId27" xr:uid="{00000000-0004-0000-1100-00001E000000}"/>
    <hyperlink ref="S15" r:id="rId28" xr:uid="{00000000-0004-0000-1100-00001F000000}"/>
    <hyperlink ref="T15" xr:uid="{00000000-0004-0000-1100-000020000000}"/>
    <hyperlink ref="R16" r:id="rId29" xr:uid="{00000000-0004-0000-1100-000021000000}"/>
    <hyperlink ref="S16" r:id="rId30" xr:uid="{00000000-0004-0000-1100-000022000000}"/>
    <hyperlink ref="T16" r:id="rId31" xr:uid="{00000000-0004-0000-1100-000023000000}"/>
    <hyperlink ref="R17" r:id="rId32" xr:uid="{00000000-0004-0000-1100-000024000000}"/>
    <hyperlink ref="S17" r:id="rId33" xr:uid="{00000000-0004-0000-1100-000025000000}"/>
    <hyperlink ref="T17" r:id="rId34" xr:uid="{00000000-0004-0000-1100-000026000000}"/>
    <hyperlink ref="R18" r:id="rId35" xr:uid="{00000000-0004-0000-1100-000027000000}"/>
    <hyperlink ref="S18" r:id="rId36" xr:uid="{00000000-0004-0000-1100-000028000000}"/>
    <hyperlink ref="T18" xr:uid="{00000000-0004-0000-1100-000029000000}"/>
    <hyperlink ref="R19" r:id="rId37" xr:uid="{00000000-0004-0000-1100-00002A000000}"/>
    <hyperlink ref="S19" r:id="rId38" xr:uid="{00000000-0004-0000-1100-00002B000000}"/>
    <hyperlink ref="T19" r:id="rId39" xr:uid="{00000000-0004-0000-1100-00002C000000}"/>
    <hyperlink ref="R20" r:id="rId40" xr:uid="{00000000-0004-0000-1100-00002D000000}"/>
    <hyperlink ref="S20" r:id="rId41" xr:uid="{00000000-0004-0000-1100-00002E000000}"/>
    <hyperlink ref="T20" r:id="rId42" xr:uid="{00000000-0004-0000-1100-00002F000000}"/>
    <hyperlink ref="R21" r:id="rId43" xr:uid="{00000000-0004-0000-1100-000030000000}"/>
    <hyperlink ref="S21" r:id="rId44" xr:uid="{00000000-0004-0000-1100-000031000000}"/>
    <hyperlink ref="T21" xr:uid="{00000000-0004-0000-1100-000032000000}"/>
    <hyperlink ref="R22" r:id="rId45" xr:uid="{00000000-0004-0000-1100-000033000000}"/>
    <hyperlink ref="S22" r:id="rId46" xr:uid="{00000000-0004-0000-1100-000034000000}"/>
    <hyperlink ref="T22" r:id="rId47" xr:uid="{00000000-0004-0000-1100-000035000000}"/>
    <hyperlink ref="R23" r:id="rId48" xr:uid="{00000000-0004-0000-1100-000036000000}"/>
    <hyperlink ref="S23" r:id="rId49" xr:uid="{00000000-0004-0000-1100-000037000000}"/>
    <hyperlink ref="T23" xr:uid="{00000000-0004-0000-1100-000038000000}"/>
    <hyperlink ref="R24" r:id="rId50" xr:uid="{00000000-0004-0000-1100-000039000000}"/>
    <hyperlink ref="S24" r:id="rId51" xr:uid="{00000000-0004-0000-1100-00003A000000}"/>
    <hyperlink ref="T24" r:id="rId52" xr:uid="{00000000-0004-0000-1100-00003B000000}"/>
    <hyperlink ref="R25" r:id="rId53" xr:uid="{00000000-0004-0000-1100-00003C000000}"/>
    <hyperlink ref="S25" r:id="rId54" xr:uid="{00000000-0004-0000-1100-00003D000000}"/>
    <hyperlink ref="T25" r:id="rId55" xr:uid="{00000000-0004-0000-1100-00003E000000}"/>
    <hyperlink ref="R26" r:id="rId56" xr:uid="{00000000-0004-0000-1100-00003F000000}"/>
    <hyperlink ref="S26" r:id="rId57" xr:uid="{00000000-0004-0000-1100-000040000000}"/>
    <hyperlink ref="T26" r:id="rId58" xr:uid="{00000000-0004-0000-1100-000041000000}"/>
    <hyperlink ref="R27" r:id="rId59" xr:uid="{00000000-0004-0000-1100-000042000000}"/>
    <hyperlink ref="S27" r:id="rId60" xr:uid="{00000000-0004-0000-1100-000043000000}"/>
    <hyperlink ref="T27" r:id="rId61" xr:uid="{00000000-0004-0000-1100-000044000000}"/>
    <hyperlink ref="R28" r:id="rId62" xr:uid="{00000000-0004-0000-1100-000045000000}"/>
    <hyperlink ref="S28" r:id="rId63" xr:uid="{00000000-0004-0000-1100-000046000000}"/>
    <hyperlink ref="T28" xr:uid="{00000000-0004-0000-1100-000047000000}"/>
    <hyperlink ref="R29" r:id="rId64" xr:uid="{00000000-0004-0000-1100-000048000000}"/>
    <hyperlink ref="S29" r:id="rId65" xr:uid="{00000000-0004-0000-1100-000049000000}"/>
    <hyperlink ref="T29" xr:uid="{00000000-0004-0000-1100-00004A000000}"/>
  </hyperlinks>
  <printOptions horizontalCentered="1"/>
  <pageMargins left="0.75" right="0.75" top="1" bottom="1" header="0.5" footer="0.5"/>
  <pageSetup fitToHeight="0" orientation="landscape"/>
  <legacyDrawing r:id="rId66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2B8080"/>
    <pageSetUpPr fitToPage="1"/>
  </sheetPr>
  <dimension ref="A1:L37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2" customWidth="1"/>
    <col min="2" max="2" width="8" customWidth="1"/>
    <col min="3" max="3" width="27" customWidth="1"/>
    <col min="4" max="5" width="21" customWidth="1"/>
    <col min="6" max="6" width="16" customWidth="1"/>
    <col min="7" max="7" width="35" customWidth="1"/>
    <col min="8" max="8" width="53" customWidth="1"/>
    <col min="9" max="9" width="92" customWidth="1"/>
    <col min="10" max="10" width="55" customWidth="1"/>
    <col min="11" max="11" width="29" customWidth="1"/>
    <col min="12" max="12" width="50" customWidth="1"/>
  </cols>
  <sheetData>
    <row r="1" spans="1:12" ht="31.95" customHeight="1" x14ac:dyDescent="0.3">
      <c r="A1" s="202" t="s">
        <v>3110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ht="42" customHeight="1" x14ac:dyDescent="0.3">
      <c r="A2" s="203" t="s">
        <v>3111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spans="1:12" ht="43.05" customHeight="1" x14ac:dyDescent="0.3"/>
    <row r="4" spans="1:12" ht="43.05" customHeight="1" x14ac:dyDescent="0.3">
      <c r="A4" s="19" t="s">
        <v>1253</v>
      </c>
      <c r="B4" s="19" t="s">
        <v>709</v>
      </c>
      <c r="C4" s="19" t="s">
        <v>179</v>
      </c>
      <c r="D4" s="19" t="s">
        <v>3112</v>
      </c>
      <c r="E4" s="19" t="s">
        <v>3113</v>
      </c>
      <c r="F4" s="28" t="s">
        <v>24</v>
      </c>
      <c r="G4" s="19" t="s">
        <v>3114</v>
      </c>
      <c r="H4" s="19" t="s">
        <v>3115</v>
      </c>
      <c r="I4" s="19" t="s">
        <v>3116</v>
      </c>
      <c r="J4" s="19" t="s">
        <v>3117</v>
      </c>
      <c r="K4" s="19" t="s">
        <v>3118</v>
      </c>
      <c r="L4" s="19" t="s">
        <v>3119</v>
      </c>
    </row>
    <row r="5" spans="1:12" ht="57" customHeight="1" x14ac:dyDescent="0.3">
      <c r="A5" s="20">
        <v>1</v>
      </c>
      <c r="B5" s="20">
        <v>1</v>
      </c>
      <c r="C5" s="20" t="s">
        <v>196</v>
      </c>
      <c r="D5" s="20" t="s">
        <v>1735</v>
      </c>
      <c r="E5" s="20" t="s">
        <v>3120</v>
      </c>
      <c r="F5" s="29">
        <v>1530</v>
      </c>
      <c r="G5" s="20" t="s">
        <v>3121</v>
      </c>
      <c r="H5" s="30" t="s">
        <v>1426</v>
      </c>
      <c r="I5" s="20" t="s">
        <v>3122</v>
      </c>
      <c r="J5" s="20" t="s">
        <v>3123</v>
      </c>
      <c r="K5" s="20" t="s">
        <v>3124</v>
      </c>
    </row>
    <row r="6" spans="1:12" ht="57" customHeight="1" x14ac:dyDescent="0.3">
      <c r="A6" s="20">
        <v>1</v>
      </c>
      <c r="B6" s="20">
        <v>9</v>
      </c>
      <c r="C6" s="20" t="s">
        <v>223</v>
      </c>
      <c r="D6" s="20" t="s">
        <v>1735</v>
      </c>
      <c r="E6" s="20" t="s">
        <v>668</v>
      </c>
      <c r="F6" s="29">
        <v>2000</v>
      </c>
      <c r="G6" s="20" t="s">
        <v>3125</v>
      </c>
      <c r="H6" s="30" t="s">
        <v>1483</v>
      </c>
      <c r="I6" s="20" t="s">
        <v>3126</v>
      </c>
      <c r="J6" s="20" t="s">
        <v>3127</v>
      </c>
      <c r="K6" s="20" t="s">
        <v>3128</v>
      </c>
    </row>
    <row r="7" spans="1:12" ht="57" customHeight="1" x14ac:dyDescent="0.3">
      <c r="A7" s="20">
        <v>1</v>
      </c>
      <c r="B7" s="20">
        <v>9</v>
      </c>
      <c r="C7" s="20" t="s">
        <v>223</v>
      </c>
      <c r="D7" s="20" t="s">
        <v>3129</v>
      </c>
      <c r="E7" s="20" t="s">
        <v>3130</v>
      </c>
      <c r="F7" s="29">
        <v>2000</v>
      </c>
      <c r="G7" s="20" t="s">
        <v>3131</v>
      </c>
      <c r="H7" s="30" t="s">
        <v>230</v>
      </c>
      <c r="I7" s="20" t="s">
        <v>3132</v>
      </c>
      <c r="J7" s="20" t="s">
        <v>3133</v>
      </c>
      <c r="K7" s="20" t="s">
        <v>3134</v>
      </c>
    </row>
    <row r="8" spans="1:12" ht="57" customHeight="1" x14ac:dyDescent="0.3">
      <c r="A8" s="20">
        <v>2</v>
      </c>
      <c r="B8" s="20">
        <v>45</v>
      </c>
      <c r="C8" s="20" t="s">
        <v>315</v>
      </c>
      <c r="D8" s="20" t="s">
        <v>1759</v>
      </c>
      <c r="E8" s="20" t="s">
        <v>3120</v>
      </c>
      <c r="F8" s="29">
        <v>1573</v>
      </c>
      <c r="G8" s="20" t="s">
        <v>3135</v>
      </c>
      <c r="H8" s="30" t="s">
        <v>1298</v>
      </c>
      <c r="I8" s="20" t="s">
        <v>3136</v>
      </c>
      <c r="J8" s="20" t="s">
        <v>3137</v>
      </c>
      <c r="K8" s="20" t="s">
        <v>3138</v>
      </c>
      <c r="L8" s="20" t="s">
        <v>2493</v>
      </c>
    </row>
    <row r="9" spans="1:12" ht="57" customHeight="1" x14ac:dyDescent="0.3">
      <c r="A9" s="20">
        <v>2</v>
      </c>
      <c r="B9" s="20">
        <v>45</v>
      </c>
      <c r="C9" s="20" t="s">
        <v>315</v>
      </c>
      <c r="D9" s="20" t="s">
        <v>1735</v>
      </c>
      <c r="E9" s="20" t="s">
        <v>3120</v>
      </c>
      <c r="F9" s="29">
        <v>1772</v>
      </c>
      <c r="G9" s="20" t="s">
        <v>3135</v>
      </c>
      <c r="H9" s="30" t="s">
        <v>1767</v>
      </c>
      <c r="I9" s="20" t="s">
        <v>3139</v>
      </c>
      <c r="J9" s="20" t="s">
        <v>3137</v>
      </c>
      <c r="K9" s="20" t="s">
        <v>3124</v>
      </c>
    </row>
    <row r="10" spans="1:12" ht="57" customHeight="1" x14ac:dyDescent="0.3">
      <c r="A10" s="20">
        <v>2</v>
      </c>
      <c r="B10" s="20">
        <v>39</v>
      </c>
      <c r="C10" s="20" t="s">
        <v>820</v>
      </c>
      <c r="D10" s="20" t="s">
        <v>1735</v>
      </c>
      <c r="E10" s="20" t="s">
        <v>668</v>
      </c>
      <c r="F10" s="29">
        <v>151</v>
      </c>
      <c r="G10" s="20" t="s">
        <v>3140</v>
      </c>
      <c r="H10" s="30" t="s">
        <v>1739</v>
      </c>
      <c r="I10" s="20" t="s">
        <v>3141</v>
      </c>
      <c r="J10" s="20" t="s">
        <v>3142</v>
      </c>
      <c r="K10" s="20" t="s">
        <v>3143</v>
      </c>
    </row>
    <row r="11" spans="1:12" ht="57" customHeight="1" x14ac:dyDescent="0.3">
      <c r="A11" s="20">
        <v>2</v>
      </c>
      <c r="B11" s="20">
        <v>47</v>
      </c>
      <c r="C11" s="20" t="s">
        <v>834</v>
      </c>
      <c r="D11" s="20" t="s">
        <v>1735</v>
      </c>
      <c r="E11" s="20" t="s">
        <v>668</v>
      </c>
      <c r="F11" s="29">
        <v>833</v>
      </c>
      <c r="G11" s="20" t="s">
        <v>3144</v>
      </c>
      <c r="H11" s="30" t="s">
        <v>1772</v>
      </c>
      <c r="I11" s="20" t="s">
        <v>3145</v>
      </c>
      <c r="J11" s="20" t="s">
        <v>3146</v>
      </c>
      <c r="K11" s="20" t="s">
        <v>3147</v>
      </c>
    </row>
    <row r="12" spans="1:12" ht="57" customHeight="1" x14ac:dyDescent="0.3">
      <c r="A12" s="20">
        <v>2</v>
      </c>
      <c r="B12" s="20">
        <v>47</v>
      </c>
      <c r="C12" s="20" t="s">
        <v>834</v>
      </c>
      <c r="D12" s="20" t="s">
        <v>1759</v>
      </c>
      <c r="E12" s="31" t="s">
        <v>3148</v>
      </c>
      <c r="F12" s="29">
        <v>552</v>
      </c>
      <c r="G12" s="20" t="s">
        <v>3149</v>
      </c>
      <c r="H12" s="30" t="s">
        <v>1778</v>
      </c>
      <c r="I12" s="20" t="s">
        <v>3150</v>
      </c>
      <c r="J12" s="20" t="s">
        <v>3151</v>
      </c>
      <c r="K12" s="20" t="s">
        <v>3152</v>
      </c>
    </row>
    <row r="13" spans="1:12" ht="57" customHeight="1" x14ac:dyDescent="0.3">
      <c r="A13" s="20">
        <v>2</v>
      </c>
      <c r="B13" s="20">
        <v>47</v>
      </c>
      <c r="C13" s="20" t="s">
        <v>834</v>
      </c>
      <c r="D13" s="20" t="s">
        <v>1735</v>
      </c>
      <c r="E13" s="31" t="s">
        <v>3148</v>
      </c>
      <c r="F13" s="29">
        <v>419</v>
      </c>
      <c r="G13" s="20" t="s">
        <v>3149</v>
      </c>
      <c r="H13" s="30" t="s">
        <v>1772</v>
      </c>
      <c r="I13" s="20" t="s">
        <v>3153</v>
      </c>
      <c r="J13" s="20" t="s">
        <v>3151</v>
      </c>
      <c r="K13" s="20" t="s">
        <v>3154</v>
      </c>
    </row>
    <row r="14" spans="1:12" ht="79.95" customHeight="1" x14ac:dyDescent="0.3">
      <c r="A14" s="20">
        <v>3</v>
      </c>
      <c r="B14" s="20">
        <v>52</v>
      </c>
      <c r="C14" s="20" t="s">
        <v>334</v>
      </c>
      <c r="D14" s="20" t="s">
        <v>3155</v>
      </c>
      <c r="E14" s="20" t="s">
        <v>3120</v>
      </c>
      <c r="F14" s="29">
        <v>2201</v>
      </c>
      <c r="G14" s="20" t="s">
        <v>3156</v>
      </c>
      <c r="H14" s="30" t="s">
        <v>340</v>
      </c>
      <c r="I14" s="20" t="s">
        <v>3157</v>
      </c>
      <c r="J14" s="20" t="s">
        <v>3158</v>
      </c>
      <c r="K14" s="20" t="s">
        <v>3159</v>
      </c>
      <c r="L14" t="s">
        <v>3160</v>
      </c>
    </row>
    <row r="15" spans="1:12" ht="79.95" customHeight="1" x14ac:dyDescent="0.3">
      <c r="A15" s="20">
        <v>3</v>
      </c>
      <c r="B15" s="20">
        <v>52</v>
      </c>
      <c r="C15" s="20" t="s">
        <v>334</v>
      </c>
      <c r="D15" s="20" t="s">
        <v>2167</v>
      </c>
      <c r="E15" s="20" t="s">
        <v>3120</v>
      </c>
      <c r="F15" s="29">
        <v>1574</v>
      </c>
      <c r="G15" s="20" t="s">
        <v>3156</v>
      </c>
      <c r="H15" s="30" t="s">
        <v>1793</v>
      </c>
      <c r="I15" s="20" t="s">
        <v>3161</v>
      </c>
      <c r="J15" s="20" t="s">
        <v>3158</v>
      </c>
      <c r="K15" s="20" t="s">
        <v>3162</v>
      </c>
      <c r="L15" t="s">
        <v>3163</v>
      </c>
    </row>
    <row r="16" spans="1:12" ht="79.95" customHeight="1" x14ac:dyDescent="0.3">
      <c r="A16" s="20">
        <v>3</v>
      </c>
      <c r="B16" s="20">
        <v>52</v>
      </c>
      <c r="C16" s="20" t="s">
        <v>334</v>
      </c>
      <c r="D16" s="20" t="s">
        <v>3164</v>
      </c>
      <c r="E16" s="20" t="s">
        <v>3165</v>
      </c>
      <c r="F16" s="29">
        <v>133</v>
      </c>
      <c r="G16" s="20" t="s">
        <v>3156</v>
      </c>
      <c r="H16" s="30" t="s">
        <v>1793</v>
      </c>
      <c r="I16" s="20" t="s">
        <v>3166</v>
      </c>
      <c r="J16" s="20" t="s">
        <v>3167</v>
      </c>
      <c r="K16" s="20" t="s">
        <v>3168</v>
      </c>
      <c r="L16" t="s">
        <v>340</v>
      </c>
    </row>
    <row r="17" spans="1:11" ht="88.95" customHeight="1" x14ac:dyDescent="0.3">
      <c r="A17" s="20">
        <v>4</v>
      </c>
      <c r="B17" s="20">
        <v>98</v>
      </c>
      <c r="C17" s="20" t="s">
        <v>510</v>
      </c>
      <c r="D17" s="20" t="s">
        <v>2015</v>
      </c>
      <c r="E17" s="20" t="s">
        <v>3169</v>
      </c>
      <c r="F17" s="29"/>
      <c r="G17" s="20" t="s">
        <v>3170</v>
      </c>
      <c r="H17" s="30" t="s">
        <v>516</v>
      </c>
      <c r="I17" s="20" t="s">
        <v>3171</v>
      </c>
      <c r="J17" s="20" t="s">
        <v>3172</v>
      </c>
      <c r="K17" s="20" t="s">
        <v>3173</v>
      </c>
    </row>
    <row r="18" spans="1:11" ht="88.95" customHeight="1" x14ac:dyDescent="0.3">
      <c r="A18" s="20">
        <v>4</v>
      </c>
      <c r="B18" s="20">
        <v>76</v>
      </c>
      <c r="C18" s="20" t="s">
        <v>446</v>
      </c>
      <c r="D18" s="20" t="s">
        <v>3174</v>
      </c>
      <c r="E18" s="20" t="s">
        <v>3175</v>
      </c>
      <c r="F18" s="29">
        <v>300</v>
      </c>
      <c r="G18" s="20" t="s">
        <v>3176</v>
      </c>
      <c r="H18" s="30" t="s">
        <v>1924</v>
      </c>
      <c r="I18" s="20" t="s">
        <v>3177</v>
      </c>
      <c r="J18" s="20" t="s">
        <v>3178</v>
      </c>
      <c r="K18" s="20" t="s">
        <v>3179</v>
      </c>
    </row>
    <row r="19" spans="1:11" ht="88.95" customHeight="1" x14ac:dyDescent="0.3">
      <c r="A19" s="20">
        <v>4</v>
      </c>
      <c r="B19" s="20">
        <v>79</v>
      </c>
      <c r="C19" s="20" t="s">
        <v>461</v>
      </c>
      <c r="D19" s="20" t="s">
        <v>3180</v>
      </c>
      <c r="E19" s="20" t="s">
        <v>3175</v>
      </c>
      <c r="F19" s="29">
        <v>5000</v>
      </c>
      <c r="G19" s="20" t="s">
        <v>3181</v>
      </c>
      <c r="H19" s="30" t="s">
        <v>1934</v>
      </c>
      <c r="I19" s="20" t="s">
        <v>3182</v>
      </c>
      <c r="J19" s="20" t="s">
        <v>3183</v>
      </c>
      <c r="K19" s="20" t="s">
        <v>3184</v>
      </c>
    </row>
    <row r="20" spans="1:11" ht="88.95" customHeight="1" x14ac:dyDescent="0.3">
      <c r="A20" s="20">
        <v>4</v>
      </c>
      <c r="B20" s="20">
        <v>86</v>
      </c>
      <c r="C20" s="20" t="s">
        <v>481</v>
      </c>
      <c r="D20" s="20" t="s">
        <v>484</v>
      </c>
      <c r="E20" s="20" t="s">
        <v>3175</v>
      </c>
      <c r="F20" s="29">
        <v>125</v>
      </c>
      <c r="G20" s="20" t="s">
        <v>3185</v>
      </c>
      <c r="H20" s="30" t="s">
        <v>486</v>
      </c>
      <c r="I20" s="20" t="s">
        <v>3186</v>
      </c>
      <c r="J20" s="20" t="s">
        <v>3187</v>
      </c>
      <c r="K20" s="20" t="s">
        <v>3188</v>
      </c>
    </row>
    <row r="21" spans="1:11" ht="88.95" customHeight="1" x14ac:dyDescent="0.3">
      <c r="A21" s="20">
        <v>4</v>
      </c>
      <c r="B21" s="20">
        <v>87</v>
      </c>
      <c r="C21" s="20" t="s">
        <v>870</v>
      </c>
      <c r="D21" s="20" t="s">
        <v>3189</v>
      </c>
      <c r="E21" s="20" t="s">
        <v>2085</v>
      </c>
      <c r="F21" s="29">
        <v>191.86</v>
      </c>
      <c r="G21" s="20" t="s">
        <v>3190</v>
      </c>
      <c r="H21" s="30" t="s">
        <v>1336</v>
      </c>
      <c r="I21" s="20" t="s">
        <v>3191</v>
      </c>
      <c r="J21" s="20" t="s">
        <v>3192</v>
      </c>
      <c r="K21" s="20" t="s">
        <v>3193</v>
      </c>
    </row>
    <row r="22" spans="1:11" ht="88.95" customHeight="1" x14ac:dyDescent="0.3">
      <c r="A22" s="20">
        <v>4</v>
      </c>
      <c r="B22" s="20">
        <v>99</v>
      </c>
      <c r="C22" s="20" t="s">
        <v>878</v>
      </c>
      <c r="D22" s="20" t="s">
        <v>3194</v>
      </c>
      <c r="E22" s="20" t="s">
        <v>3195</v>
      </c>
      <c r="F22" s="29">
        <v>1000</v>
      </c>
      <c r="G22" s="20" t="s">
        <v>2022</v>
      </c>
      <c r="H22" s="30" t="s">
        <v>2025</v>
      </c>
      <c r="I22" s="20" t="s">
        <v>3196</v>
      </c>
      <c r="J22" s="20" t="s">
        <v>3197</v>
      </c>
      <c r="K22" s="20" t="s">
        <v>3198</v>
      </c>
    </row>
    <row r="23" spans="1:11" ht="88.95" customHeight="1" x14ac:dyDescent="0.3">
      <c r="A23" s="20">
        <v>4</v>
      </c>
      <c r="B23" s="20">
        <v>90</v>
      </c>
      <c r="C23" s="20" t="s">
        <v>488</v>
      </c>
      <c r="D23" s="20" t="s">
        <v>3199</v>
      </c>
      <c r="E23" s="20" t="s">
        <v>3200</v>
      </c>
      <c r="F23" s="29"/>
      <c r="G23" s="20" t="s">
        <v>3201</v>
      </c>
      <c r="H23" s="30" t="s">
        <v>494</v>
      </c>
      <c r="I23" s="20" t="s">
        <v>3202</v>
      </c>
      <c r="J23" s="20" t="s">
        <v>3203</v>
      </c>
      <c r="K23" s="20" t="s">
        <v>3204</v>
      </c>
    </row>
    <row r="24" spans="1:11" ht="88.95" customHeight="1" x14ac:dyDescent="0.3">
      <c r="A24" s="20">
        <v>5</v>
      </c>
      <c r="B24" s="20">
        <v>124</v>
      </c>
      <c r="C24" s="20" t="s">
        <v>920</v>
      </c>
      <c r="D24" s="20" t="s">
        <v>2167</v>
      </c>
      <c r="E24" s="20" t="s">
        <v>668</v>
      </c>
      <c r="F24" s="29">
        <v>26.8</v>
      </c>
      <c r="G24" s="20" t="s">
        <v>3205</v>
      </c>
      <c r="H24" s="30" t="s">
        <v>2171</v>
      </c>
      <c r="I24" s="20" t="s">
        <v>3206</v>
      </c>
      <c r="J24" s="20" t="s">
        <v>3207</v>
      </c>
      <c r="K24" s="20" t="s">
        <v>3208</v>
      </c>
    </row>
    <row r="25" spans="1:11" ht="88.95" customHeight="1" x14ac:dyDescent="0.3">
      <c r="A25" s="20">
        <v>5</v>
      </c>
      <c r="B25" s="20">
        <v>124</v>
      </c>
      <c r="C25" s="20" t="s">
        <v>920</v>
      </c>
      <c r="D25" s="20" t="s">
        <v>2167</v>
      </c>
      <c r="E25" s="20" t="s">
        <v>2174</v>
      </c>
      <c r="F25" s="29">
        <v>1196.0999999999999</v>
      </c>
      <c r="G25" s="20" t="s">
        <v>3205</v>
      </c>
      <c r="H25" s="30" t="s">
        <v>2171</v>
      </c>
      <c r="I25" s="20" t="s">
        <v>3209</v>
      </c>
      <c r="J25" s="20" t="s">
        <v>3210</v>
      </c>
      <c r="K25" s="20" t="s">
        <v>3211</v>
      </c>
    </row>
    <row r="26" spans="1:11" ht="88.95" customHeight="1" x14ac:dyDescent="0.3">
      <c r="A26" s="20">
        <v>5</v>
      </c>
      <c r="B26" s="20">
        <v>112</v>
      </c>
      <c r="C26" s="20" t="s">
        <v>534</v>
      </c>
      <c r="D26" s="20" t="s">
        <v>2084</v>
      </c>
      <c r="E26" s="20" t="s">
        <v>2085</v>
      </c>
      <c r="F26" s="29">
        <v>719</v>
      </c>
      <c r="G26" s="20" t="s">
        <v>1421</v>
      </c>
      <c r="H26" s="30" t="s">
        <v>1360</v>
      </c>
      <c r="I26" s="20" t="s">
        <v>3212</v>
      </c>
      <c r="J26" s="20" t="s">
        <v>3213</v>
      </c>
      <c r="K26" s="20" t="s">
        <v>3214</v>
      </c>
    </row>
    <row r="27" spans="1:11" ht="88.95" customHeight="1" x14ac:dyDescent="0.3">
      <c r="A27" s="20">
        <v>5</v>
      </c>
      <c r="B27" s="20">
        <v>121</v>
      </c>
      <c r="C27" s="20" t="s">
        <v>576</v>
      </c>
      <c r="D27" s="20" t="s">
        <v>2892</v>
      </c>
      <c r="E27" s="20" t="s">
        <v>3215</v>
      </c>
      <c r="F27" s="29">
        <v>200</v>
      </c>
      <c r="G27" s="20" t="s">
        <v>3216</v>
      </c>
      <c r="H27" s="30" t="s">
        <v>582</v>
      </c>
      <c r="I27" s="20" t="s">
        <v>3217</v>
      </c>
      <c r="J27" s="20" t="s">
        <v>3218</v>
      </c>
      <c r="K27" s="20" t="s">
        <v>3219</v>
      </c>
    </row>
    <row r="28" spans="1:11" ht="88.95" customHeight="1" x14ac:dyDescent="0.3">
      <c r="A28" s="20">
        <v>5</v>
      </c>
      <c r="B28" s="20">
        <v>121</v>
      </c>
      <c r="C28" s="20" t="s">
        <v>576</v>
      </c>
      <c r="D28" s="20" t="s">
        <v>3220</v>
      </c>
      <c r="E28" s="20" t="s">
        <v>3215</v>
      </c>
      <c r="F28" s="29">
        <v>300</v>
      </c>
      <c r="G28" s="20" t="s">
        <v>3221</v>
      </c>
      <c r="H28" s="30" t="s">
        <v>588</v>
      </c>
      <c r="I28" s="20" t="s">
        <v>3222</v>
      </c>
      <c r="J28" s="20" t="s">
        <v>3223</v>
      </c>
      <c r="K28" s="20" t="s">
        <v>3219</v>
      </c>
    </row>
    <row r="29" spans="1:11" ht="88.95" customHeight="1" x14ac:dyDescent="0.3">
      <c r="A29" s="20">
        <v>5</v>
      </c>
      <c r="B29" s="20">
        <v>122</v>
      </c>
      <c r="C29" s="20" t="s">
        <v>596</v>
      </c>
      <c r="D29" s="20" t="s">
        <v>2901</v>
      </c>
      <c r="E29" s="20" t="s">
        <v>3224</v>
      </c>
      <c r="F29" s="29">
        <v>220</v>
      </c>
      <c r="G29" s="20" t="s">
        <v>3225</v>
      </c>
      <c r="H29" s="30" t="s">
        <v>601</v>
      </c>
      <c r="I29" s="20" t="s">
        <v>3226</v>
      </c>
      <c r="J29" s="20" t="s">
        <v>3227</v>
      </c>
      <c r="K29" s="20" t="s">
        <v>3219</v>
      </c>
    </row>
    <row r="30" spans="1:11" ht="88.95" customHeight="1" x14ac:dyDescent="0.3">
      <c r="A30" s="20">
        <v>5</v>
      </c>
      <c r="B30" s="20">
        <v>123</v>
      </c>
      <c r="C30" s="20" t="s">
        <v>606</v>
      </c>
      <c r="D30" s="20" t="s">
        <v>3228</v>
      </c>
      <c r="E30" s="20" t="s">
        <v>3224</v>
      </c>
      <c r="F30" s="29">
        <v>70</v>
      </c>
      <c r="G30" s="20" t="s">
        <v>3229</v>
      </c>
      <c r="H30" s="30" t="s">
        <v>611</v>
      </c>
      <c r="I30" s="20" t="s">
        <v>3230</v>
      </c>
      <c r="J30" s="20" t="s">
        <v>3231</v>
      </c>
      <c r="K30" s="20" t="s">
        <v>3219</v>
      </c>
    </row>
    <row r="31" spans="1:11" ht="88.95" customHeight="1" x14ac:dyDescent="0.3">
      <c r="A31" s="20">
        <v>5</v>
      </c>
      <c r="B31" s="20">
        <v>118</v>
      </c>
      <c r="C31" s="20" t="s">
        <v>561</v>
      </c>
      <c r="D31" s="20" t="s">
        <v>1822</v>
      </c>
      <c r="E31" s="20" t="s">
        <v>3224</v>
      </c>
      <c r="F31" s="29">
        <v>30</v>
      </c>
      <c r="G31" s="20" t="s">
        <v>2121</v>
      </c>
      <c r="H31" s="30" t="s">
        <v>567</v>
      </c>
      <c r="I31" s="20" t="s">
        <v>3232</v>
      </c>
      <c r="J31" s="20" t="s">
        <v>3233</v>
      </c>
      <c r="K31" s="20" t="s">
        <v>3219</v>
      </c>
    </row>
    <row r="32" spans="1:11" ht="88.95" customHeight="1" x14ac:dyDescent="0.3">
      <c r="A32" s="20">
        <v>5</v>
      </c>
      <c r="B32" s="20">
        <v>109</v>
      </c>
      <c r="C32" s="20" t="s">
        <v>518</v>
      </c>
      <c r="D32" s="20" t="s">
        <v>2068</v>
      </c>
      <c r="E32" s="20" t="s">
        <v>3224</v>
      </c>
      <c r="F32" s="29">
        <v>325</v>
      </c>
      <c r="G32" s="20" t="s">
        <v>1421</v>
      </c>
      <c r="H32" s="30" t="s">
        <v>2071</v>
      </c>
      <c r="I32" s="20" t="s">
        <v>3234</v>
      </c>
      <c r="J32" s="20" t="s">
        <v>3235</v>
      </c>
      <c r="K32" s="20" t="s">
        <v>3236</v>
      </c>
    </row>
    <row r="33" spans="1:12" ht="88.95" customHeight="1" x14ac:dyDescent="0.3">
      <c r="A33" s="20">
        <v>5</v>
      </c>
      <c r="B33" s="20">
        <v>125</v>
      </c>
      <c r="C33" s="20" t="s">
        <v>627</v>
      </c>
      <c r="D33" s="20" t="s">
        <v>1612</v>
      </c>
      <c r="E33" s="20" t="s">
        <v>393</v>
      </c>
      <c r="F33" s="29"/>
      <c r="G33" s="20" t="s">
        <v>2179</v>
      </c>
      <c r="H33" s="30" t="s">
        <v>633</v>
      </c>
      <c r="I33" s="20" t="s">
        <v>3237</v>
      </c>
      <c r="J33" s="20" t="s">
        <v>3238</v>
      </c>
      <c r="K33" s="20" t="s">
        <v>3239</v>
      </c>
    </row>
    <row r="34" spans="1:12" ht="72" customHeight="1" x14ac:dyDescent="0.3">
      <c r="A34" s="20">
        <v>6</v>
      </c>
      <c r="B34" s="20">
        <v>133</v>
      </c>
      <c r="C34" s="20" t="s">
        <v>664</v>
      </c>
      <c r="D34" s="20" t="s">
        <v>1735</v>
      </c>
      <c r="E34" s="20" t="s">
        <v>668</v>
      </c>
      <c r="F34" s="59">
        <v>4100</v>
      </c>
      <c r="G34" s="20" t="s">
        <v>3240</v>
      </c>
      <c r="H34" s="60" t="s">
        <v>670</v>
      </c>
      <c r="I34" s="20" t="s">
        <v>3241</v>
      </c>
      <c r="J34" s="20" t="s">
        <v>3242</v>
      </c>
      <c r="K34" s="20" t="s">
        <v>3243</v>
      </c>
      <c r="L34" s="56" t="s">
        <v>1379</v>
      </c>
    </row>
    <row r="35" spans="1:12" ht="72" customHeight="1" x14ac:dyDescent="0.3">
      <c r="A35" s="20">
        <v>6</v>
      </c>
      <c r="B35" s="20">
        <v>131</v>
      </c>
      <c r="C35" s="20" t="s">
        <v>930</v>
      </c>
      <c r="D35" s="20" t="s">
        <v>1735</v>
      </c>
      <c r="E35" s="20" t="s">
        <v>668</v>
      </c>
      <c r="F35" s="59">
        <v>349</v>
      </c>
      <c r="G35" s="20" t="s">
        <v>3244</v>
      </c>
      <c r="H35" s="60" t="s">
        <v>1070</v>
      </c>
      <c r="I35" s="20" t="s">
        <v>3245</v>
      </c>
      <c r="J35" s="20" t="s">
        <v>3246</v>
      </c>
      <c r="K35" s="20" t="s">
        <v>3124</v>
      </c>
      <c r="L35" s="56" t="s">
        <v>1378</v>
      </c>
    </row>
    <row r="36" spans="1:12" ht="72" customHeight="1" x14ac:dyDescent="0.3">
      <c r="A36" s="20">
        <v>6</v>
      </c>
      <c r="B36" s="20">
        <v>143</v>
      </c>
      <c r="C36" s="20" t="s">
        <v>701</v>
      </c>
      <c r="D36" s="20" t="s">
        <v>2268</v>
      </c>
      <c r="E36" s="20" t="s">
        <v>668</v>
      </c>
      <c r="F36" s="59">
        <v>1525</v>
      </c>
      <c r="G36" s="20" t="s">
        <v>3247</v>
      </c>
      <c r="H36" s="60" t="s">
        <v>1125</v>
      </c>
      <c r="I36" s="20" t="s">
        <v>3248</v>
      </c>
      <c r="J36" s="20" t="s">
        <v>3249</v>
      </c>
      <c r="K36" s="20" t="s">
        <v>3250</v>
      </c>
      <c r="L36" s="56" t="s">
        <v>706</v>
      </c>
    </row>
    <row r="37" spans="1:12" ht="41.4" x14ac:dyDescent="0.3">
      <c r="A37" s="20">
        <v>1</v>
      </c>
      <c r="B37" s="20">
        <v>9</v>
      </c>
      <c r="C37" s="20" t="s">
        <v>223</v>
      </c>
      <c r="D37" s="20" t="s">
        <v>3251</v>
      </c>
      <c r="E37" s="20" t="s">
        <v>3252</v>
      </c>
      <c r="F37" s="29">
        <v>300</v>
      </c>
      <c r="G37" s="20" t="s">
        <v>3253</v>
      </c>
      <c r="H37" s="30" t="s">
        <v>2353</v>
      </c>
      <c r="I37" s="20" t="s">
        <v>3254</v>
      </c>
      <c r="J37" s="20" t="s">
        <v>3255</v>
      </c>
      <c r="K37" s="20" t="s">
        <v>3256</v>
      </c>
    </row>
  </sheetData>
  <autoFilter ref="A4:L37" xr:uid="{00000000-0009-0000-0000-000012000000}"/>
  <mergeCells count="2">
    <mergeCell ref="A2:L2"/>
    <mergeCell ref="A1:L1"/>
  </mergeCells>
  <hyperlinks>
    <hyperlink ref="H5" r:id="rId1" xr:uid="{00000000-0004-0000-1200-000000000000}"/>
    <hyperlink ref="H6" r:id="rId2" xr:uid="{00000000-0004-0000-1200-000001000000}"/>
    <hyperlink ref="H7" r:id="rId3" xr:uid="{00000000-0004-0000-1200-000002000000}"/>
    <hyperlink ref="H8" r:id="rId4" xr:uid="{00000000-0004-0000-1200-000003000000}"/>
    <hyperlink ref="H9" r:id="rId5" xr:uid="{00000000-0004-0000-1200-000004000000}"/>
    <hyperlink ref="H10" r:id="rId6" xr:uid="{00000000-0004-0000-1200-000005000000}"/>
    <hyperlink ref="H11" r:id="rId7" xr:uid="{00000000-0004-0000-1200-000006000000}"/>
    <hyperlink ref="H12" r:id="rId8" xr:uid="{00000000-0004-0000-1200-000007000000}"/>
    <hyperlink ref="H13" r:id="rId9" xr:uid="{00000000-0004-0000-1200-000008000000}"/>
    <hyperlink ref="H14" r:id="rId10" xr:uid="{00000000-0004-0000-1200-000009000000}"/>
    <hyperlink ref="L14" r:id="rId11" xr:uid="{00000000-0004-0000-1200-00000A000000}"/>
    <hyperlink ref="H15" r:id="rId12" xr:uid="{00000000-0004-0000-1200-00000B000000}"/>
    <hyperlink ref="L15" r:id="rId13" xr:uid="{00000000-0004-0000-1200-00000C000000}"/>
    <hyperlink ref="H16" r:id="rId14" xr:uid="{00000000-0004-0000-1200-00000D000000}"/>
    <hyperlink ref="L16" r:id="rId15" xr:uid="{00000000-0004-0000-1200-00000E000000}"/>
    <hyperlink ref="H17" r:id="rId16" xr:uid="{00000000-0004-0000-1200-00000F000000}"/>
    <hyperlink ref="H18" r:id="rId17" xr:uid="{00000000-0004-0000-1200-000010000000}"/>
    <hyperlink ref="H19" r:id="rId18" xr:uid="{00000000-0004-0000-1200-000011000000}"/>
    <hyperlink ref="H20" r:id="rId19" xr:uid="{00000000-0004-0000-1200-000012000000}"/>
    <hyperlink ref="H21" r:id="rId20" xr:uid="{00000000-0004-0000-1200-000013000000}"/>
    <hyperlink ref="H22" r:id="rId21" xr:uid="{00000000-0004-0000-1200-000014000000}"/>
    <hyperlink ref="H23" r:id="rId22" xr:uid="{00000000-0004-0000-1200-000015000000}"/>
    <hyperlink ref="H24" r:id="rId23" xr:uid="{00000000-0004-0000-1200-000016000000}"/>
    <hyperlink ref="H25" r:id="rId24" xr:uid="{00000000-0004-0000-1200-000017000000}"/>
    <hyperlink ref="H26" r:id="rId25" xr:uid="{00000000-0004-0000-1200-000018000000}"/>
    <hyperlink ref="H27" r:id="rId26" xr:uid="{00000000-0004-0000-1200-000019000000}"/>
    <hyperlink ref="H28" r:id="rId27" xr:uid="{00000000-0004-0000-1200-00001A000000}"/>
    <hyperlink ref="H29" r:id="rId28" xr:uid="{00000000-0004-0000-1200-00001B000000}"/>
    <hyperlink ref="H30" r:id="rId29" xr:uid="{00000000-0004-0000-1200-00001C000000}"/>
    <hyperlink ref="H31" r:id="rId30" xr:uid="{00000000-0004-0000-1200-00001D000000}"/>
    <hyperlink ref="H32" r:id="rId31" xr:uid="{00000000-0004-0000-1200-00001E000000}"/>
    <hyperlink ref="H33" r:id="rId32" xr:uid="{00000000-0004-0000-1200-00001F000000}"/>
    <hyperlink ref="H34" r:id="rId33" xr:uid="{00000000-0004-0000-1200-000020000000}"/>
    <hyperlink ref="L34" r:id="rId34" xr:uid="{00000000-0004-0000-1200-000021000000}"/>
    <hyperlink ref="H35" r:id="rId35" xr:uid="{00000000-0004-0000-1200-000022000000}"/>
    <hyperlink ref="L35" r:id="rId36" xr:uid="{00000000-0004-0000-1200-000023000000}"/>
    <hyperlink ref="H36" r:id="rId37" xr:uid="{00000000-0004-0000-1200-000024000000}"/>
    <hyperlink ref="L36" r:id="rId38" xr:uid="{00000000-0004-0000-1200-000025000000}"/>
    <hyperlink ref="H37" r:id="rId39" xr:uid="{00000000-0004-0000-1200-000026000000}"/>
  </hyperlinks>
  <pageMargins left="0.75" right="0.75" top="1" bottom="1" header="0.5" footer="0.5"/>
  <legacyDrawing r:id="rId4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122842"/>
    <pageSetUpPr fitToPage="1"/>
  </sheetPr>
  <dimension ref="A1:H18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34" customWidth="1"/>
    <col min="3" max="3" width="18" customWidth="1"/>
    <col min="4" max="4" width="55" customWidth="1"/>
    <col min="5" max="5" width="24" customWidth="1"/>
    <col min="6" max="6" width="60" customWidth="1"/>
    <col min="7" max="7" width="67" customWidth="1"/>
    <col min="8" max="8" width="38" customWidth="1"/>
  </cols>
  <sheetData>
    <row r="1" spans="1:8" ht="31.95" customHeight="1" x14ac:dyDescent="0.3">
      <c r="A1" s="202" t="s">
        <v>3257</v>
      </c>
      <c r="B1" s="174"/>
      <c r="C1" s="174"/>
      <c r="D1" s="174"/>
      <c r="E1" s="174"/>
      <c r="F1" s="174"/>
      <c r="G1" s="174"/>
      <c r="H1" s="174"/>
    </row>
    <row r="2" spans="1:8" ht="42" customHeight="1" x14ac:dyDescent="0.3">
      <c r="A2" s="203" t="s">
        <v>3258</v>
      </c>
      <c r="B2" s="174"/>
      <c r="C2" s="174"/>
      <c r="D2" s="174"/>
      <c r="E2" s="174"/>
      <c r="F2" s="174"/>
      <c r="G2" s="174"/>
      <c r="H2" s="174"/>
    </row>
    <row r="3" spans="1:8" ht="43.05" customHeight="1" x14ac:dyDescent="0.3"/>
    <row r="4" spans="1:8" ht="43.05" customHeight="1" x14ac:dyDescent="0.3">
      <c r="A4" s="19" t="s">
        <v>709</v>
      </c>
      <c r="B4" s="19" t="s">
        <v>1252</v>
      </c>
      <c r="C4" s="19" t="s">
        <v>3259</v>
      </c>
      <c r="D4" s="19" t="s">
        <v>3260</v>
      </c>
      <c r="E4" s="19" t="s">
        <v>3261</v>
      </c>
      <c r="F4" s="19" t="s">
        <v>1599</v>
      </c>
      <c r="G4" s="19" t="s">
        <v>3262</v>
      </c>
      <c r="H4" s="19" t="s">
        <v>3263</v>
      </c>
    </row>
    <row r="5" spans="1:8" ht="70.05" customHeight="1" x14ac:dyDescent="0.3">
      <c r="A5" s="20">
        <v>1</v>
      </c>
      <c r="B5" s="20" t="s">
        <v>196</v>
      </c>
      <c r="C5" s="29">
        <v>3616.3</v>
      </c>
      <c r="D5" s="20" t="s">
        <v>3264</v>
      </c>
      <c r="E5" s="20" t="s">
        <v>3265</v>
      </c>
      <c r="F5" s="30" t="s">
        <v>205</v>
      </c>
      <c r="G5" s="20" t="s">
        <v>3266</v>
      </c>
      <c r="H5" s="20" t="s">
        <v>3267</v>
      </c>
    </row>
    <row r="6" spans="1:8" ht="70.05" customHeight="1" x14ac:dyDescent="0.3">
      <c r="A6" s="20">
        <v>9</v>
      </c>
      <c r="B6" s="20" t="s">
        <v>223</v>
      </c>
      <c r="C6" s="29">
        <v>5400</v>
      </c>
      <c r="D6" s="20" t="s">
        <v>3268</v>
      </c>
      <c r="E6" s="20" t="s">
        <v>1603</v>
      </c>
      <c r="F6" s="30" t="s">
        <v>1264</v>
      </c>
      <c r="G6" s="20" t="s">
        <v>3266</v>
      </c>
      <c r="H6" s="20" t="s">
        <v>3267</v>
      </c>
    </row>
    <row r="7" spans="1:8" ht="70.05" customHeight="1" x14ac:dyDescent="0.3">
      <c r="A7" s="20">
        <v>16</v>
      </c>
      <c r="B7" s="20" t="s">
        <v>239</v>
      </c>
      <c r="C7" s="29">
        <v>153</v>
      </c>
      <c r="D7" s="20" t="s">
        <v>3269</v>
      </c>
      <c r="E7" s="20" t="s">
        <v>1603</v>
      </c>
      <c r="F7" s="30" t="s">
        <v>1271</v>
      </c>
      <c r="G7" s="20" t="s">
        <v>3270</v>
      </c>
      <c r="H7" s="20" t="s">
        <v>3271</v>
      </c>
    </row>
    <row r="8" spans="1:8" ht="70.05" customHeight="1" x14ac:dyDescent="0.3">
      <c r="A8" s="20">
        <v>23</v>
      </c>
      <c r="B8" s="20" t="s">
        <v>788</v>
      </c>
      <c r="C8" s="29">
        <v>1391</v>
      </c>
      <c r="D8" s="20" t="s">
        <v>3272</v>
      </c>
      <c r="E8" s="20" t="s">
        <v>1603</v>
      </c>
      <c r="F8" s="30" t="s">
        <v>1278</v>
      </c>
      <c r="G8" s="20" t="s">
        <v>3266</v>
      </c>
      <c r="H8" s="20" t="s">
        <v>3273</v>
      </c>
    </row>
    <row r="9" spans="1:8" ht="70.05" customHeight="1" x14ac:dyDescent="0.3">
      <c r="A9" s="20">
        <v>29</v>
      </c>
      <c r="B9" s="20" t="s">
        <v>803</v>
      </c>
      <c r="C9" s="29">
        <v>132</v>
      </c>
      <c r="D9" s="20" t="s">
        <v>3274</v>
      </c>
      <c r="E9" s="20" t="s">
        <v>1706</v>
      </c>
      <c r="F9" s="30" t="s">
        <v>1285</v>
      </c>
      <c r="G9" s="20" t="s">
        <v>3275</v>
      </c>
      <c r="H9" s="20" t="s">
        <v>3276</v>
      </c>
    </row>
    <row r="10" spans="1:8" ht="70.05" customHeight="1" x14ac:dyDescent="0.3">
      <c r="A10" s="20">
        <v>39</v>
      </c>
      <c r="B10" s="20" t="s">
        <v>820</v>
      </c>
      <c r="C10" s="29">
        <v>471</v>
      </c>
      <c r="D10" s="20" t="s">
        <v>3277</v>
      </c>
      <c r="E10" s="20" t="s">
        <v>1603</v>
      </c>
      <c r="F10" s="30" t="s">
        <v>1293</v>
      </c>
      <c r="G10" s="20" t="s">
        <v>3266</v>
      </c>
      <c r="H10" s="20" t="s">
        <v>3278</v>
      </c>
    </row>
    <row r="11" spans="1:8" ht="70.05" customHeight="1" x14ac:dyDescent="0.3">
      <c r="A11" s="20">
        <v>45</v>
      </c>
      <c r="B11" s="20" t="s">
        <v>315</v>
      </c>
      <c r="C11" s="29">
        <v>4870</v>
      </c>
      <c r="D11" s="20" t="s">
        <v>3279</v>
      </c>
      <c r="E11" s="20" t="s">
        <v>2168</v>
      </c>
      <c r="F11" s="30" t="s">
        <v>1298</v>
      </c>
      <c r="G11" s="20" t="s">
        <v>3280</v>
      </c>
      <c r="H11" s="20" t="s">
        <v>3281</v>
      </c>
    </row>
    <row r="12" spans="1:8" ht="70.05" customHeight="1" x14ac:dyDescent="0.3">
      <c r="A12" s="20">
        <v>47</v>
      </c>
      <c r="B12" s="20" t="s">
        <v>834</v>
      </c>
      <c r="C12" s="29">
        <v>2059</v>
      </c>
      <c r="D12" s="20" t="s">
        <v>3282</v>
      </c>
      <c r="E12" s="20" t="s">
        <v>3283</v>
      </c>
      <c r="F12" s="30" t="s">
        <v>1300</v>
      </c>
      <c r="G12" s="20" t="s">
        <v>3284</v>
      </c>
      <c r="H12" s="20" t="s">
        <v>3285</v>
      </c>
    </row>
    <row r="13" spans="1:8" ht="67.05" customHeight="1" x14ac:dyDescent="0.3">
      <c r="A13" s="20">
        <v>52</v>
      </c>
      <c r="B13" s="20" t="s">
        <v>3286</v>
      </c>
      <c r="C13" s="29">
        <v>5344</v>
      </c>
      <c r="D13" s="20" t="s">
        <v>3287</v>
      </c>
      <c r="E13" s="20" t="s">
        <v>1603</v>
      </c>
      <c r="F13" s="30" t="s">
        <v>340</v>
      </c>
      <c r="G13" s="20" t="s">
        <v>3288</v>
      </c>
      <c r="H13" s="20" t="s">
        <v>3289</v>
      </c>
    </row>
    <row r="14" spans="1:8" ht="67.05" customHeight="1" x14ac:dyDescent="0.3">
      <c r="A14" s="20">
        <v>58</v>
      </c>
      <c r="B14" s="20" t="s">
        <v>3290</v>
      </c>
      <c r="C14" s="29">
        <v>3.4</v>
      </c>
      <c r="D14" s="20" t="s">
        <v>3291</v>
      </c>
      <c r="E14" s="20" t="s">
        <v>1603</v>
      </c>
      <c r="F14" s="30" t="s">
        <v>378</v>
      </c>
      <c r="G14" s="20" t="s">
        <v>3292</v>
      </c>
      <c r="H14" s="20" t="s">
        <v>3289</v>
      </c>
    </row>
    <row r="15" spans="1:8" ht="85.95" customHeight="1" x14ac:dyDescent="0.3">
      <c r="A15" s="20">
        <v>87</v>
      </c>
      <c r="B15" s="20" t="s">
        <v>3293</v>
      </c>
      <c r="C15" s="29">
        <v>191.86</v>
      </c>
      <c r="D15" s="20" t="s">
        <v>3294</v>
      </c>
      <c r="E15" s="20" t="s">
        <v>1421</v>
      </c>
      <c r="F15" s="30" t="s">
        <v>1336</v>
      </c>
      <c r="G15" s="20" t="s">
        <v>3295</v>
      </c>
      <c r="H15" s="20" t="s">
        <v>3296</v>
      </c>
    </row>
    <row r="16" spans="1:8" ht="79.95" customHeight="1" x14ac:dyDescent="0.3">
      <c r="A16" s="20">
        <v>112</v>
      </c>
      <c r="B16" s="20" t="s">
        <v>534</v>
      </c>
      <c r="C16" s="29">
        <v>719</v>
      </c>
      <c r="D16" s="20" t="s">
        <v>3297</v>
      </c>
      <c r="E16" s="20" t="s">
        <v>3140</v>
      </c>
      <c r="F16" s="30" t="s">
        <v>1360</v>
      </c>
      <c r="G16" s="20" t="s">
        <v>3298</v>
      </c>
      <c r="H16" s="20" t="s">
        <v>3299</v>
      </c>
    </row>
    <row r="17" spans="1:8" ht="24" x14ac:dyDescent="0.3">
      <c r="A17" s="20">
        <v>131</v>
      </c>
      <c r="B17" s="20" t="s">
        <v>930</v>
      </c>
      <c r="C17" s="29">
        <v>964</v>
      </c>
      <c r="D17" s="20" t="s">
        <v>3300</v>
      </c>
      <c r="E17" s="20" t="s">
        <v>2168</v>
      </c>
      <c r="F17" s="30" t="s">
        <v>1378</v>
      </c>
      <c r="G17" s="20" t="s">
        <v>3301</v>
      </c>
      <c r="H17" s="20" t="s">
        <v>3302</v>
      </c>
    </row>
    <row r="18" spans="1:8" ht="36" x14ac:dyDescent="0.3">
      <c r="A18" s="20">
        <v>133</v>
      </c>
      <c r="B18" s="20" t="s">
        <v>664</v>
      </c>
      <c r="C18" s="29">
        <v>10047</v>
      </c>
      <c r="D18" s="20" t="s">
        <v>3303</v>
      </c>
      <c r="E18" s="20" t="s">
        <v>1421</v>
      </c>
      <c r="F18" s="30" t="s">
        <v>1379</v>
      </c>
      <c r="G18" s="20" t="s">
        <v>3304</v>
      </c>
      <c r="H18" s="20" t="s">
        <v>3305</v>
      </c>
    </row>
  </sheetData>
  <autoFilter ref="A4:H18" xr:uid="{00000000-0009-0000-0000-000013000000}"/>
  <mergeCells count="2">
    <mergeCell ref="A2:H2"/>
    <mergeCell ref="A1:H1"/>
  </mergeCells>
  <hyperlinks>
    <hyperlink ref="F5" r:id="rId1" xr:uid="{00000000-0004-0000-1300-000000000000}"/>
    <hyperlink ref="F6" r:id="rId2" xr:uid="{00000000-0004-0000-1300-000001000000}"/>
    <hyperlink ref="F7" r:id="rId3" xr:uid="{00000000-0004-0000-1300-000002000000}"/>
    <hyperlink ref="F8" r:id="rId4" xr:uid="{00000000-0004-0000-1300-000003000000}"/>
    <hyperlink ref="F9" r:id="rId5" xr:uid="{00000000-0004-0000-1300-000004000000}"/>
    <hyperlink ref="F10" r:id="rId6" xr:uid="{00000000-0004-0000-1300-000005000000}"/>
    <hyperlink ref="F11" r:id="rId7" xr:uid="{00000000-0004-0000-1300-000006000000}"/>
    <hyperlink ref="F12" r:id="rId8" xr:uid="{00000000-0004-0000-1300-000007000000}"/>
    <hyperlink ref="F13" r:id="rId9" xr:uid="{00000000-0004-0000-1300-000008000000}"/>
    <hyperlink ref="F14" r:id="rId10" xr:uid="{00000000-0004-0000-1300-000009000000}"/>
    <hyperlink ref="F15" r:id="rId11" xr:uid="{00000000-0004-0000-1300-00000A000000}"/>
    <hyperlink ref="F16" r:id="rId12" xr:uid="{00000000-0004-0000-1300-00000B000000}"/>
    <hyperlink ref="F17" r:id="rId13" xr:uid="{00000000-0004-0000-1300-00000C000000}"/>
    <hyperlink ref="F18" r:id="rId14" xr:uid="{00000000-0004-0000-1300-00000D000000}"/>
  </hyperlinks>
  <pageMargins left="0.75" right="0.75" top="1" bottom="1" header="0.5" footer="0.5"/>
  <legacyDrawing r:id="rId15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97B9B"/>
    <pageSetUpPr fitToPage="1"/>
  </sheetPr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8" customWidth="1"/>
    <col min="3" max="4" width="14" customWidth="1"/>
    <col min="5" max="5" width="55" customWidth="1"/>
    <col min="6" max="6" width="20" customWidth="1"/>
    <col min="7" max="8" width="14" customWidth="1"/>
    <col min="9" max="9" width="55" customWidth="1"/>
    <col min="10" max="10" width="20" customWidth="1"/>
    <col min="11" max="11" width="14" customWidth="1"/>
    <col min="12" max="12" width="47" customWidth="1"/>
    <col min="13" max="14" width="19" customWidth="1"/>
    <col min="15" max="15" width="76" customWidth="1"/>
    <col min="16" max="16" width="72" customWidth="1"/>
    <col min="17" max="17" width="35" customWidth="1"/>
    <col min="18" max="20" width="68" customWidth="1"/>
    <col min="21" max="21" width="90" customWidth="1"/>
  </cols>
  <sheetData>
    <row r="1" spans="1:21" ht="46.05" customHeight="1" x14ac:dyDescent="0.3">
      <c r="A1" s="205" t="s">
        <v>3306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25.95" customHeight="1" x14ac:dyDescent="0.3">
      <c r="A2" s="206" t="s">
        <v>3307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21" ht="40.049999999999997" customHeight="1" x14ac:dyDescent="0.3">
      <c r="A4" s="7" t="s">
        <v>709</v>
      </c>
      <c r="B4" s="7" t="s">
        <v>1252</v>
      </c>
      <c r="C4" s="7" t="s">
        <v>1391</v>
      </c>
      <c r="D4" s="7" t="s">
        <v>1392</v>
      </c>
      <c r="E4" s="7" t="s">
        <v>1393</v>
      </c>
      <c r="F4" s="7" t="s">
        <v>1394</v>
      </c>
      <c r="G4" s="7" t="s">
        <v>1395</v>
      </c>
      <c r="H4" s="7" t="s">
        <v>1396</v>
      </c>
      <c r="I4" s="7" t="s">
        <v>1397</v>
      </c>
      <c r="J4" s="7" t="s">
        <v>1398</v>
      </c>
      <c r="K4" s="7" t="s">
        <v>1399</v>
      </c>
      <c r="L4" s="7" t="s">
        <v>1400</v>
      </c>
      <c r="M4" s="7" t="s">
        <v>1401</v>
      </c>
      <c r="N4" s="7" t="s">
        <v>1402</v>
      </c>
      <c r="O4" s="7" t="s">
        <v>1403</v>
      </c>
      <c r="P4" s="7" t="s">
        <v>1404</v>
      </c>
      <c r="Q4" s="7" t="s">
        <v>717</v>
      </c>
      <c r="R4" s="7" t="s">
        <v>1405</v>
      </c>
      <c r="S4" s="7" t="s">
        <v>1406</v>
      </c>
      <c r="T4" s="7" t="s">
        <v>1407</v>
      </c>
      <c r="U4" s="7" t="s">
        <v>1408</v>
      </c>
    </row>
    <row r="5" spans="1:21" ht="87" customHeight="1" x14ac:dyDescent="0.3">
      <c r="A5" s="11">
        <v>51</v>
      </c>
      <c r="B5" s="12" t="s">
        <v>841</v>
      </c>
      <c r="C5" s="13"/>
      <c r="D5" s="25"/>
      <c r="E5" s="12" t="s">
        <v>2506</v>
      </c>
      <c r="F5" s="12" t="s">
        <v>1499</v>
      </c>
      <c r="G5" s="13"/>
      <c r="H5" s="25"/>
      <c r="I5" s="12" t="s">
        <v>2510</v>
      </c>
      <c r="J5" s="12" t="s">
        <v>1499</v>
      </c>
      <c r="K5" s="13"/>
      <c r="L5" s="12" t="s">
        <v>3308</v>
      </c>
      <c r="O5" s="21" t="s">
        <v>3309</v>
      </c>
      <c r="P5" s="21" t="s">
        <v>2514</v>
      </c>
      <c r="Q5" s="21" t="s">
        <v>3310</v>
      </c>
      <c r="R5" s="26" t="s">
        <v>1305</v>
      </c>
      <c r="S5" s="26" t="s">
        <v>2509</v>
      </c>
      <c r="T5" s="14" t="s">
        <v>2513</v>
      </c>
      <c r="U5" s="12" t="s">
        <v>3311</v>
      </c>
    </row>
    <row r="6" spans="1:21" ht="87" customHeight="1" x14ac:dyDescent="0.3">
      <c r="A6" s="11">
        <v>52</v>
      </c>
      <c r="B6" s="12" t="s">
        <v>334</v>
      </c>
      <c r="C6">
        <v>8500</v>
      </c>
      <c r="E6" s="12" t="s">
        <v>2516</v>
      </c>
      <c r="F6" s="12" t="s">
        <v>3312</v>
      </c>
      <c r="G6">
        <v>1574</v>
      </c>
      <c r="I6" s="12" t="s">
        <v>2517</v>
      </c>
      <c r="J6" s="12" t="s">
        <v>3156</v>
      </c>
      <c r="K6">
        <v>5344</v>
      </c>
      <c r="L6" s="12" t="s">
        <v>3313</v>
      </c>
      <c r="O6" s="21" t="s">
        <v>3314</v>
      </c>
      <c r="P6" s="21" t="s">
        <v>2518</v>
      </c>
      <c r="Q6" s="21" t="s">
        <v>3315</v>
      </c>
      <c r="R6" s="26" t="s">
        <v>340</v>
      </c>
      <c r="S6" s="14" t="s">
        <v>1793</v>
      </c>
      <c r="T6" s="14" t="s">
        <v>349</v>
      </c>
      <c r="U6" s="12" t="s">
        <v>3316</v>
      </c>
    </row>
    <row r="7" spans="1:21" ht="87" customHeight="1" x14ac:dyDescent="0.3">
      <c r="A7" s="11">
        <v>53</v>
      </c>
      <c r="B7" s="12" t="s">
        <v>844</v>
      </c>
      <c r="C7" s="13"/>
      <c r="E7" s="12" t="s">
        <v>2519</v>
      </c>
      <c r="F7" s="12" t="s">
        <v>3317</v>
      </c>
      <c r="G7" s="13"/>
      <c r="I7" s="12" t="s">
        <v>2521</v>
      </c>
      <c r="J7" s="12" t="s">
        <v>3318</v>
      </c>
      <c r="L7" s="12" t="s">
        <v>3319</v>
      </c>
      <c r="O7" s="21" t="s">
        <v>3320</v>
      </c>
      <c r="P7" s="21" t="s">
        <v>2522</v>
      </c>
      <c r="Q7" s="21" t="s">
        <v>3321</v>
      </c>
      <c r="R7" s="26" t="s">
        <v>1306</v>
      </c>
      <c r="S7" s="14" t="s">
        <v>2520</v>
      </c>
      <c r="T7" s="26" t="s">
        <v>1306</v>
      </c>
      <c r="U7" s="12" t="s">
        <v>3322</v>
      </c>
    </row>
    <row r="8" spans="1:21" ht="87" customHeight="1" x14ac:dyDescent="0.3">
      <c r="A8" s="11">
        <v>54</v>
      </c>
      <c r="B8" s="12" t="s">
        <v>351</v>
      </c>
      <c r="C8" s="27"/>
      <c r="E8" s="12" t="s">
        <v>2524</v>
      </c>
      <c r="F8" s="12" t="s">
        <v>3323</v>
      </c>
      <c r="G8" s="13"/>
      <c r="I8" s="12" t="s">
        <v>2525</v>
      </c>
      <c r="J8" s="12" t="s">
        <v>1421</v>
      </c>
      <c r="K8" s="25"/>
      <c r="L8" s="12" t="s">
        <v>3324</v>
      </c>
      <c r="O8" s="21" t="s">
        <v>3325</v>
      </c>
      <c r="P8" s="21" t="s">
        <v>3326</v>
      </c>
      <c r="Q8" s="21" t="s">
        <v>3327</v>
      </c>
      <c r="R8" s="26" t="s">
        <v>2523</v>
      </c>
      <c r="S8" s="26" t="s">
        <v>2523</v>
      </c>
      <c r="T8" s="14" t="s">
        <v>356</v>
      </c>
      <c r="U8" s="12" t="s">
        <v>3328</v>
      </c>
    </row>
    <row r="9" spans="1:21" ht="87" customHeight="1" x14ac:dyDescent="0.3">
      <c r="A9" s="11">
        <v>55</v>
      </c>
      <c r="B9" s="12" t="s">
        <v>358</v>
      </c>
      <c r="E9" s="12" t="s">
        <v>2527</v>
      </c>
      <c r="F9" s="12" t="s">
        <v>3329</v>
      </c>
      <c r="I9" s="12" t="s">
        <v>2528</v>
      </c>
      <c r="J9" s="12" t="s">
        <v>3330</v>
      </c>
      <c r="L9" s="12" t="s">
        <v>3331</v>
      </c>
      <c r="O9" s="21" t="s">
        <v>3332</v>
      </c>
      <c r="P9" s="21" t="s">
        <v>3333</v>
      </c>
      <c r="Q9" s="21" t="s">
        <v>3334</v>
      </c>
      <c r="R9" s="26" t="s">
        <v>1820</v>
      </c>
      <c r="S9" s="26" t="s">
        <v>1820</v>
      </c>
      <c r="T9" s="26" t="s">
        <v>364</v>
      </c>
      <c r="U9" s="12" t="s">
        <v>3335</v>
      </c>
    </row>
    <row r="10" spans="1:21" ht="87" customHeight="1" x14ac:dyDescent="0.3">
      <c r="A10" s="11">
        <v>56</v>
      </c>
      <c r="B10" s="12" t="s">
        <v>846</v>
      </c>
      <c r="C10" s="25"/>
      <c r="E10" s="12" t="s">
        <v>2530</v>
      </c>
      <c r="F10" s="12" t="s">
        <v>3336</v>
      </c>
      <c r="I10" s="12" t="s">
        <v>2531</v>
      </c>
      <c r="J10" s="12" t="s">
        <v>3337</v>
      </c>
      <c r="L10" s="12" t="s">
        <v>3338</v>
      </c>
      <c r="O10" s="21" t="s">
        <v>3339</v>
      </c>
      <c r="P10" s="21" t="s">
        <v>2532</v>
      </c>
      <c r="Q10" s="21" t="s">
        <v>3340</v>
      </c>
      <c r="R10" s="26" t="s">
        <v>1826</v>
      </c>
      <c r="S10" s="26" t="s">
        <v>1826</v>
      </c>
      <c r="T10" s="14" t="s">
        <v>1307</v>
      </c>
      <c r="U10" s="12" t="s">
        <v>3341</v>
      </c>
    </row>
    <row r="11" spans="1:21" ht="87" customHeight="1" x14ac:dyDescent="0.3">
      <c r="A11" s="11">
        <v>57</v>
      </c>
      <c r="B11" s="12" t="s">
        <v>847</v>
      </c>
      <c r="E11" s="12" t="s">
        <v>2533</v>
      </c>
      <c r="F11" s="12" t="s">
        <v>3342</v>
      </c>
      <c r="I11" s="12" t="s">
        <v>2534</v>
      </c>
      <c r="J11" s="12" t="s">
        <v>3342</v>
      </c>
      <c r="L11" s="12" t="s">
        <v>3343</v>
      </c>
      <c r="O11" s="21" t="s">
        <v>3344</v>
      </c>
      <c r="P11" s="21" t="s">
        <v>2535</v>
      </c>
      <c r="Q11" s="21" t="s">
        <v>3345</v>
      </c>
      <c r="R11" s="26" t="s">
        <v>1308</v>
      </c>
      <c r="S11" s="26" t="s">
        <v>1831</v>
      </c>
      <c r="T11" s="14" t="s">
        <v>1831</v>
      </c>
      <c r="U11" s="12" t="s">
        <v>3346</v>
      </c>
    </row>
    <row r="12" spans="1:21" ht="87" customHeight="1" x14ac:dyDescent="0.3">
      <c r="A12" s="11">
        <v>58</v>
      </c>
      <c r="B12" s="12" t="s">
        <v>373</v>
      </c>
      <c r="C12" s="25"/>
      <c r="E12" s="12" t="s">
        <v>2536</v>
      </c>
      <c r="F12" s="12" t="s">
        <v>3347</v>
      </c>
      <c r="I12" s="12" t="s">
        <v>2538</v>
      </c>
      <c r="J12" s="12" t="s">
        <v>3347</v>
      </c>
      <c r="K12">
        <v>3.4</v>
      </c>
      <c r="L12" s="12" t="s">
        <v>3348</v>
      </c>
      <c r="O12" s="21" t="s">
        <v>3349</v>
      </c>
      <c r="P12" s="21" t="s">
        <v>2539</v>
      </c>
      <c r="Q12" s="21" t="s">
        <v>3350</v>
      </c>
      <c r="R12" s="26" t="s">
        <v>1309</v>
      </c>
      <c r="S12" s="26" t="s">
        <v>2537</v>
      </c>
      <c r="T12" s="14" t="s">
        <v>378</v>
      </c>
      <c r="U12" s="12" t="s">
        <v>3351</v>
      </c>
    </row>
    <row r="13" spans="1:21" ht="87" customHeight="1" x14ac:dyDescent="0.3">
      <c r="A13" s="11">
        <v>59</v>
      </c>
      <c r="B13" s="12" t="s">
        <v>380</v>
      </c>
      <c r="C13" s="27">
        <v>1657.8</v>
      </c>
      <c r="E13" s="12" t="s">
        <v>2540</v>
      </c>
      <c r="F13" s="12" t="s">
        <v>3352</v>
      </c>
      <c r="G13" s="13">
        <v>611.20000000000005</v>
      </c>
      <c r="I13" s="12" t="s">
        <v>2542</v>
      </c>
      <c r="J13" s="12" t="s">
        <v>3352</v>
      </c>
      <c r="K13" s="13"/>
      <c r="L13" s="12" t="s">
        <v>3353</v>
      </c>
      <c r="M13" s="15"/>
      <c r="O13" s="21" t="s">
        <v>3354</v>
      </c>
      <c r="P13" s="21" t="s">
        <v>2543</v>
      </c>
      <c r="Q13" s="21" t="s">
        <v>3355</v>
      </c>
      <c r="R13" s="26" t="s">
        <v>1310</v>
      </c>
      <c r="S13" s="26" t="s">
        <v>2541</v>
      </c>
      <c r="T13" s="26" t="s">
        <v>386</v>
      </c>
      <c r="U13" s="12" t="s">
        <v>3356</v>
      </c>
    </row>
    <row r="14" spans="1:21" ht="87" customHeight="1" x14ac:dyDescent="0.3">
      <c r="A14" s="11">
        <v>60</v>
      </c>
      <c r="B14" s="12" t="s">
        <v>848</v>
      </c>
      <c r="E14" s="12" t="s">
        <v>2544</v>
      </c>
      <c r="F14" s="12" t="s">
        <v>3357</v>
      </c>
      <c r="H14" s="25"/>
      <c r="I14" s="12" t="s">
        <v>2545</v>
      </c>
      <c r="J14" s="12" t="s">
        <v>3357</v>
      </c>
      <c r="L14" s="12" t="s">
        <v>3358</v>
      </c>
      <c r="N14" s="15"/>
      <c r="O14" s="21" t="s">
        <v>3359</v>
      </c>
      <c r="P14" s="21" t="s">
        <v>2546</v>
      </c>
      <c r="Q14" s="21" t="s">
        <v>3360</v>
      </c>
      <c r="R14" s="26" t="s">
        <v>1311</v>
      </c>
      <c r="S14" s="26" t="s">
        <v>1311</v>
      </c>
      <c r="T14" s="14" t="s">
        <v>1311</v>
      </c>
      <c r="U14" s="12" t="s">
        <v>3361</v>
      </c>
    </row>
    <row r="15" spans="1:21" ht="87" customHeight="1" x14ac:dyDescent="0.3">
      <c r="A15" s="11">
        <v>61</v>
      </c>
      <c r="B15" s="12" t="s">
        <v>849</v>
      </c>
      <c r="C15" s="25"/>
      <c r="E15" s="12" t="s">
        <v>2547</v>
      </c>
      <c r="F15" s="12" t="s">
        <v>1755</v>
      </c>
      <c r="I15" s="12" t="s">
        <v>2548</v>
      </c>
      <c r="J15" s="12" t="s">
        <v>3318</v>
      </c>
      <c r="L15" s="12" t="s">
        <v>3362</v>
      </c>
      <c r="O15" s="21" t="s">
        <v>3363</v>
      </c>
      <c r="P15" s="21" t="s">
        <v>2550</v>
      </c>
      <c r="Q15" s="21" t="s">
        <v>3364</v>
      </c>
      <c r="R15" s="26" t="s">
        <v>1312</v>
      </c>
      <c r="S15" s="26" t="s">
        <v>1312</v>
      </c>
      <c r="T15" s="14" t="s">
        <v>2549</v>
      </c>
      <c r="U15" s="12" t="s">
        <v>3365</v>
      </c>
    </row>
    <row r="16" spans="1:21" ht="87" customHeight="1" x14ac:dyDescent="0.3">
      <c r="A16" s="11">
        <v>62</v>
      </c>
      <c r="B16" s="12" t="s">
        <v>389</v>
      </c>
      <c r="C16" s="13"/>
      <c r="E16" s="12" t="s">
        <v>2551</v>
      </c>
      <c r="F16" s="12" t="s">
        <v>3336</v>
      </c>
      <c r="I16" s="12" t="s">
        <v>2552</v>
      </c>
      <c r="J16" s="12" t="s">
        <v>1421</v>
      </c>
      <c r="L16" s="12" t="s">
        <v>3366</v>
      </c>
      <c r="N16" s="15"/>
      <c r="O16" s="21" t="s">
        <v>3367</v>
      </c>
      <c r="P16" s="21" t="s">
        <v>2553</v>
      </c>
      <c r="Q16" s="21" t="s">
        <v>3368</v>
      </c>
      <c r="R16" s="26" t="s">
        <v>1313</v>
      </c>
      <c r="S16" s="26" t="s">
        <v>1836</v>
      </c>
      <c r="T16" s="14" t="s">
        <v>1836</v>
      </c>
      <c r="U16" s="12" t="s">
        <v>3369</v>
      </c>
    </row>
    <row r="17" spans="1:21" ht="87" customHeight="1" x14ac:dyDescent="0.3">
      <c r="A17" s="11">
        <v>63</v>
      </c>
      <c r="B17" s="12" t="s">
        <v>852</v>
      </c>
      <c r="C17">
        <v>123.9</v>
      </c>
      <c r="E17" s="12" t="s">
        <v>2554</v>
      </c>
      <c r="F17" s="12" t="s">
        <v>3370</v>
      </c>
      <c r="I17" s="12" t="s">
        <v>2556</v>
      </c>
      <c r="J17" s="12" t="s">
        <v>3357</v>
      </c>
      <c r="L17" s="12" t="s">
        <v>3371</v>
      </c>
      <c r="O17" s="21" t="s">
        <v>3372</v>
      </c>
      <c r="P17" s="21" t="s">
        <v>2557</v>
      </c>
      <c r="Q17" s="21" t="s">
        <v>3373</v>
      </c>
      <c r="R17" s="26" t="s">
        <v>1314</v>
      </c>
      <c r="S17" s="26" t="s">
        <v>2555</v>
      </c>
      <c r="T17" s="26" t="s">
        <v>2555</v>
      </c>
      <c r="U17" s="12" t="s">
        <v>3374</v>
      </c>
    </row>
    <row r="18" spans="1:21" ht="87" customHeight="1" x14ac:dyDescent="0.3">
      <c r="A18" s="11">
        <v>64</v>
      </c>
      <c r="B18" s="12" t="s">
        <v>853</v>
      </c>
      <c r="C18" s="25"/>
      <c r="E18" s="12" t="s">
        <v>2558</v>
      </c>
      <c r="F18" s="12" t="s">
        <v>1854</v>
      </c>
      <c r="G18" s="25"/>
      <c r="H18">
        <v>240</v>
      </c>
      <c r="I18" s="12" t="s">
        <v>2559</v>
      </c>
      <c r="J18" s="12" t="s">
        <v>3375</v>
      </c>
      <c r="K18" s="25"/>
      <c r="L18" s="12" t="s">
        <v>3376</v>
      </c>
      <c r="O18" s="21" t="s">
        <v>3377</v>
      </c>
      <c r="P18" s="21" t="s">
        <v>3378</v>
      </c>
      <c r="Q18" s="21" t="s">
        <v>3379</v>
      </c>
      <c r="R18" s="26" t="s">
        <v>1844</v>
      </c>
      <c r="S18" s="26" t="s">
        <v>1844</v>
      </c>
      <c r="T18" s="14" t="s">
        <v>1315</v>
      </c>
      <c r="U18" s="12" t="s">
        <v>3380</v>
      </c>
    </row>
    <row r="19" spans="1:21" ht="87" customHeight="1" x14ac:dyDescent="0.3">
      <c r="A19" s="11">
        <v>65</v>
      </c>
      <c r="B19" s="12" t="s">
        <v>854</v>
      </c>
      <c r="C19" s="13">
        <v>1001</v>
      </c>
      <c r="E19" s="12" t="s">
        <v>2561</v>
      </c>
      <c r="F19" s="12" t="s">
        <v>3381</v>
      </c>
      <c r="G19" s="13"/>
      <c r="I19" s="12" t="s">
        <v>2563</v>
      </c>
      <c r="J19" s="12" t="s">
        <v>3382</v>
      </c>
      <c r="L19" s="12" t="s">
        <v>3383</v>
      </c>
      <c r="O19" s="21" t="s">
        <v>3384</v>
      </c>
      <c r="P19" s="21" t="s">
        <v>3385</v>
      </c>
      <c r="Q19" s="21" t="s">
        <v>3386</v>
      </c>
      <c r="R19" s="26" t="s">
        <v>1316</v>
      </c>
      <c r="S19" s="26" t="s">
        <v>2562</v>
      </c>
      <c r="T19" s="14" t="s">
        <v>1851</v>
      </c>
      <c r="U19" s="12" t="s">
        <v>3387</v>
      </c>
    </row>
    <row r="20" spans="1:21" ht="87" customHeight="1" x14ac:dyDescent="0.3">
      <c r="A20" s="11">
        <v>66</v>
      </c>
      <c r="B20" s="12" t="s">
        <v>855</v>
      </c>
      <c r="C20" s="13">
        <v>915</v>
      </c>
      <c r="E20" s="12" t="s">
        <v>2566</v>
      </c>
      <c r="F20" s="12" t="s">
        <v>1755</v>
      </c>
      <c r="G20" s="13"/>
      <c r="I20" s="12" t="s">
        <v>2568</v>
      </c>
      <c r="J20" s="12" t="s">
        <v>1755</v>
      </c>
      <c r="K20" s="13"/>
      <c r="L20" s="12" t="s">
        <v>3388</v>
      </c>
      <c r="N20" s="15">
        <v>181</v>
      </c>
      <c r="O20" s="21" t="s">
        <v>3389</v>
      </c>
      <c r="P20" s="21" t="s">
        <v>3390</v>
      </c>
      <c r="Q20" s="21" t="s">
        <v>3391</v>
      </c>
      <c r="R20" s="26" t="s">
        <v>2565</v>
      </c>
      <c r="S20" s="26" t="s">
        <v>2567</v>
      </c>
      <c r="T20" s="14" t="s">
        <v>1317</v>
      </c>
      <c r="U20" s="12" t="s">
        <v>3392</v>
      </c>
    </row>
    <row r="21" spans="1:21" ht="87" customHeight="1" x14ac:dyDescent="0.3">
      <c r="A21" s="11">
        <v>67</v>
      </c>
      <c r="B21" s="12" t="s">
        <v>856</v>
      </c>
      <c r="C21" s="27"/>
      <c r="E21" s="12" t="s">
        <v>2570</v>
      </c>
      <c r="F21" s="12" t="s">
        <v>3317</v>
      </c>
      <c r="G21" s="27"/>
      <c r="I21" s="12" t="s">
        <v>2571</v>
      </c>
      <c r="J21" s="12" t="s">
        <v>3317</v>
      </c>
      <c r="L21" s="12" t="s">
        <v>3393</v>
      </c>
      <c r="O21" s="21" t="s">
        <v>3394</v>
      </c>
      <c r="P21" s="21" t="s">
        <v>2572</v>
      </c>
      <c r="Q21" s="21" t="s">
        <v>3395</v>
      </c>
      <c r="R21" s="26" t="s">
        <v>1318</v>
      </c>
      <c r="S21" s="26" t="s">
        <v>1318</v>
      </c>
      <c r="T21" s="14" t="s">
        <v>1318</v>
      </c>
      <c r="U21" s="12" t="s">
        <v>3396</v>
      </c>
    </row>
    <row r="22" spans="1:21" ht="87" customHeight="1" x14ac:dyDescent="0.3">
      <c r="A22" s="11">
        <v>68</v>
      </c>
      <c r="B22" s="12" t="s">
        <v>857</v>
      </c>
      <c r="C22" s="25"/>
      <c r="D22" s="13"/>
      <c r="E22" s="12" t="s">
        <v>2573</v>
      </c>
      <c r="F22" s="12" t="s">
        <v>3336</v>
      </c>
      <c r="H22" s="13"/>
      <c r="I22" s="12" t="s">
        <v>2574</v>
      </c>
      <c r="J22" s="12" t="s">
        <v>3336</v>
      </c>
      <c r="L22" s="12" t="s">
        <v>3397</v>
      </c>
      <c r="O22" s="21" t="s">
        <v>3398</v>
      </c>
      <c r="P22" s="21" t="s">
        <v>2575</v>
      </c>
      <c r="Q22" s="21" t="s">
        <v>3399</v>
      </c>
      <c r="R22" s="26" t="s">
        <v>1319</v>
      </c>
      <c r="S22" s="26" t="s">
        <v>1319</v>
      </c>
      <c r="T22" s="26" t="s">
        <v>1319</v>
      </c>
      <c r="U22" s="12" t="s">
        <v>3400</v>
      </c>
    </row>
    <row r="23" spans="1:21" ht="87" customHeight="1" x14ac:dyDescent="0.3">
      <c r="A23" s="11">
        <v>69</v>
      </c>
      <c r="B23" s="12" t="s">
        <v>858</v>
      </c>
      <c r="C23" s="25"/>
      <c r="D23" s="13"/>
      <c r="E23" s="12" t="s">
        <v>2577</v>
      </c>
      <c r="F23" s="12" t="s">
        <v>1854</v>
      </c>
      <c r="G23" s="25"/>
      <c r="I23" s="12" t="s">
        <v>2579</v>
      </c>
      <c r="J23" s="12" t="s">
        <v>1854</v>
      </c>
      <c r="L23" s="12" t="s">
        <v>3401</v>
      </c>
      <c r="O23" s="21" t="s">
        <v>3402</v>
      </c>
      <c r="P23" s="21" t="s">
        <v>2580</v>
      </c>
      <c r="Q23" s="21" t="s">
        <v>3403</v>
      </c>
      <c r="R23" s="26" t="s">
        <v>2576</v>
      </c>
      <c r="S23" s="26" t="s">
        <v>2578</v>
      </c>
      <c r="T23" s="14" t="s">
        <v>1320</v>
      </c>
      <c r="U23" s="12" t="s">
        <v>3404</v>
      </c>
    </row>
    <row r="24" spans="1:21" ht="87" customHeight="1" x14ac:dyDescent="0.3">
      <c r="A24" s="11">
        <v>70</v>
      </c>
      <c r="B24" s="12" t="s">
        <v>859</v>
      </c>
      <c r="C24" s="25">
        <v>145.6</v>
      </c>
      <c r="E24" s="12" t="s">
        <v>2581</v>
      </c>
      <c r="F24" s="12" t="s">
        <v>1755</v>
      </c>
      <c r="G24" s="25"/>
      <c r="I24" s="12" t="s">
        <v>2583</v>
      </c>
      <c r="J24" s="12" t="s">
        <v>1755</v>
      </c>
      <c r="K24" s="25"/>
      <c r="L24" s="12" t="s">
        <v>3405</v>
      </c>
      <c r="O24" s="21" t="s">
        <v>3406</v>
      </c>
      <c r="P24" s="21" t="s">
        <v>3407</v>
      </c>
      <c r="Q24" s="21" t="s">
        <v>3408</v>
      </c>
      <c r="R24" s="26" t="s">
        <v>1321</v>
      </c>
      <c r="S24" s="26" t="s">
        <v>2582</v>
      </c>
      <c r="T24" s="26" t="s">
        <v>2584</v>
      </c>
      <c r="U24" s="12" t="s">
        <v>3409</v>
      </c>
    </row>
    <row r="25" spans="1:21" ht="87" customHeight="1" x14ac:dyDescent="0.3">
      <c r="A25" s="11">
        <v>71</v>
      </c>
      <c r="B25" s="12" t="s">
        <v>404</v>
      </c>
      <c r="C25" s="13"/>
      <c r="D25">
        <v>722</v>
      </c>
      <c r="E25" s="12" t="s">
        <v>2587</v>
      </c>
      <c r="F25" s="12" t="s">
        <v>3410</v>
      </c>
      <c r="G25" s="13"/>
      <c r="I25" s="12" t="s">
        <v>2589</v>
      </c>
      <c r="J25" s="12" t="s">
        <v>3410</v>
      </c>
      <c r="L25" s="12" t="s">
        <v>3411</v>
      </c>
      <c r="O25" s="21" t="s">
        <v>3412</v>
      </c>
      <c r="P25" s="21" t="s">
        <v>2590</v>
      </c>
      <c r="Q25" s="21" t="s">
        <v>3413</v>
      </c>
      <c r="R25" s="26" t="s">
        <v>2586</v>
      </c>
      <c r="S25" s="14" t="s">
        <v>2588</v>
      </c>
      <c r="T25" s="14" t="s">
        <v>1322</v>
      </c>
      <c r="U25" s="12" t="s">
        <v>3414</v>
      </c>
    </row>
    <row r="26" spans="1:21" ht="87" customHeight="1" x14ac:dyDescent="0.3">
      <c r="A26" s="11">
        <v>72</v>
      </c>
      <c r="B26" s="12" t="s">
        <v>860</v>
      </c>
      <c r="C26" s="25"/>
      <c r="E26" s="12" t="s">
        <v>2592</v>
      </c>
      <c r="F26" s="12" t="s">
        <v>3415</v>
      </c>
      <c r="G26" s="25"/>
      <c r="I26" s="12" t="s">
        <v>2593</v>
      </c>
      <c r="J26" s="12" t="s">
        <v>3416</v>
      </c>
      <c r="K26" s="25"/>
      <c r="L26" s="12" t="s">
        <v>3417</v>
      </c>
      <c r="O26" s="21" t="s">
        <v>3418</v>
      </c>
      <c r="P26" s="21" t="s">
        <v>2594</v>
      </c>
      <c r="Q26" s="21" t="s">
        <v>3419</v>
      </c>
      <c r="R26" s="26" t="s">
        <v>2591</v>
      </c>
      <c r="S26" s="26" t="s">
        <v>1868</v>
      </c>
      <c r="T26" s="26" t="s">
        <v>1323</v>
      </c>
      <c r="U26" s="12" t="s">
        <v>3420</v>
      </c>
    </row>
    <row r="27" spans="1:21" ht="87" customHeight="1" x14ac:dyDescent="0.3">
      <c r="A27" s="11">
        <v>73</v>
      </c>
      <c r="B27" s="12" t="s">
        <v>412</v>
      </c>
      <c r="C27" s="13"/>
      <c r="E27" s="12" t="s">
        <v>2596</v>
      </c>
      <c r="F27" s="12" t="s">
        <v>3421</v>
      </c>
      <c r="G27" s="13"/>
      <c r="I27" s="12" t="s">
        <v>2597</v>
      </c>
      <c r="J27" s="12" t="s">
        <v>3422</v>
      </c>
      <c r="K27" s="13"/>
      <c r="L27" s="12" t="s">
        <v>3423</v>
      </c>
      <c r="O27" s="21" t="s">
        <v>3424</v>
      </c>
      <c r="P27" s="21" t="s">
        <v>2598</v>
      </c>
      <c r="Q27" s="21" t="s">
        <v>3425</v>
      </c>
      <c r="R27" s="26" t="s">
        <v>2595</v>
      </c>
      <c r="S27" s="26" t="s">
        <v>2595</v>
      </c>
      <c r="T27" s="26" t="s">
        <v>418</v>
      </c>
      <c r="U27" s="12" t="s">
        <v>3426</v>
      </c>
    </row>
    <row r="28" spans="1:21" ht="87" customHeight="1" x14ac:dyDescent="0.3">
      <c r="A28" s="11">
        <v>74</v>
      </c>
      <c r="B28" s="12" t="s">
        <v>862</v>
      </c>
      <c r="C28" s="13">
        <v>1414.6</v>
      </c>
      <c r="E28" s="12" t="s">
        <v>2600</v>
      </c>
      <c r="F28" s="12" t="s">
        <v>1755</v>
      </c>
      <c r="I28" s="12" t="s">
        <v>2602</v>
      </c>
      <c r="J28" s="12" t="s">
        <v>1755</v>
      </c>
      <c r="L28" s="12" t="s">
        <v>3427</v>
      </c>
      <c r="O28" s="21" t="s">
        <v>3428</v>
      </c>
      <c r="P28" s="21" t="s">
        <v>2603</v>
      </c>
      <c r="Q28" s="21" t="s">
        <v>3429</v>
      </c>
      <c r="R28" s="26" t="s">
        <v>2599</v>
      </c>
      <c r="S28" s="14" t="s">
        <v>2601</v>
      </c>
      <c r="T28" s="14" t="s">
        <v>1324</v>
      </c>
      <c r="U28" s="12" t="s">
        <v>3430</v>
      </c>
    </row>
    <row r="29" spans="1:21" ht="87" customHeight="1" x14ac:dyDescent="0.3">
      <c r="A29" s="11">
        <v>75</v>
      </c>
      <c r="B29" s="12" t="s">
        <v>437</v>
      </c>
      <c r="C29">
        <v>685</v>
      </c>
      <c r="E29" s="12" t="s">
        <v>2604</v>
      </c>
      <c r="F29" s="12" t="s">
        <v>1755</v>
      </c>
      <c r="I29" s="12" t="s">
        <v>2606</v>
      </c>
      <c r="J29" s="12" t="s">
        <v>3431</v>
      </c>
      <c r="K29">
        <v>45</v>
      </c>
      <c r="L29" s="12" t="s">
        <v>3432</v>
      </c>
      <c r="O29" s="21" t="s">
        <v>3433</v>
      </c>
      <c r="P29" s="21" t="s">
        <v>2607</v>
      </c>
      <c r="Q29" s="21" t="s">
        <v>3434</v>
      </c>
      <c r="R29" s="26" t="s">
        <v>1325</v>
      </c>
      <c r="S29" s="14" t="s">
        <v>2605</v>
      </c>
      <c r="T29" s="14" t="s">
        <v>444</v>
      </c>
      <c r="U29" s="12" t="s">
        <v>3435</v>
      </c>
    </row>
  </sheetData>
  <mergeCells count="2">
    <mergeCell ref="A1:U1"/>
    <mergeCell ref="A2:U2"/>
  </mergeCells>
  <hyperlinks>
    <hyperlink ref="R5" r:id="rId1" xr:uid="{00000000-0004-0000-1400-000000000000}"/>
    <hyperlink ref="S5" r:id="rId2" xr:uid="{00000000-0004-0000-1400-000001000000}"/>
    <hyperlink ref="T5" r:id="rId3" xr:uid="{00000000-0004-0000-1400-000002000000}"/>
    <hyperlink ref="R6" r:id="rId4" xr:uid="{00000000-0004-0000-1400-000003000000}"/>
    <hyperlink ref="S6" r:id="rId5" xr:uid="{00000000-0004-0000-1400-000004000000}"/>
    <hyperlink ref="T6" r:id="rId6" xr:uid="{00000000-0004-0000-1400-000005000000}"/>
    <hyperlink ref="R7" r:id="rId7" xr:uid="{00000000-0004-0000-1400-000006000000}"/>
    <hyperlink ref="S7" r:id="rId8" xr:uid="{00000000-0004-0000-1400-000007000000}"/>
    <hyperlink ref="T7" r:id="rId9" xr:uid="{00000000-0004-0000-1400-000008000000}"/>
    <hyperlink ref="R8" r:id="rId10" xr:uid="{00000000-0004-0000-1400-000009000000}"/>
    <hyperlink ref="S8" r:id="rId11" xr:uid="{00000000-0004-0000-1400-00000A000000}"/>
    <hyperlink ref="T8" r:id="rId12" xr:uid="{00000000-0004-0000-1400-00000B000000}"/>
    <hyperlink ref="R9" r:id="rId13" xr:uid="{00000000-0004-0000-1400-00000C000000}"/>
    <hyperlink ref="S9" r:id="rId14" xr:uid="{00000000-0004-0000-1400-00000D000000}"/>
    <hyperlink ref="T9" r:id="rId15" xr:uid="{00000000-0004-0000-1400-00000E000000}"/>
    <hyperlink ref="R10" r:id="rId16" xr:uid="{00000000-0004-0000-1400-00000F000000}"/>
    <hyperlink ref="S10" r:id="rId17" xr:uid="{00000000-0004-0000-1400-000010000000}"/>
    <hyperlink ref="T10" r:id="rId18" xr:uid="{00000000-0004-0000-1400-000011000000}"/>
    <hyperlink ref="R11" r:id="rId19" xr:uid="{00000000-0004-0000-1400-000012000000}"/>
    <hyperlink ref="S11" r:id="rId20" xr:uid="{00000000-0004-0000-1400-000013000000}"/>
    <hyperlink ref="T11" r:id="rId21" xr:uid="{00000000-0004-0000-1400-000014000000}"/>
    <hyperlink ref="R12" r:id="rId22" xr:uid="{00000000-0004-0000-1400-000015000000}"/>
    <hyperlink ref="S12" r:id="rId23" xr:uid="{00000000-0004-0000-1400-000016000000}"/>
    <hyperlink ref="T12" r:id="rId24" xr:uid="{00000000-0004-0000-1400-000017000000}"/>
    <hyperlink ref="R13" r:id="rId25" xr:uid="{00000000-0004-0000-1400-000018000000}"/>
    <hyperlink ref="S13" r:id="rId26" xr:uid="{00000000-0004-0000-1400-000019000000}"/>
    <hyperlink ref="T13" r:id="rId27" xr:uid="{00000000-0004-0000-1400-00001A000000}"/>
    <hyperlink ref="R14" r:id="rId28" xr:uid="{00000000-0004-0000-1400-00001B000000}"/>
    <hyperlink ref="S14" r:id="rId29" xr:uid="{00000000-0004-0000-1400-00001C000000}"/>
    <hyperlink ref="T14" r:id="rId30" xr:uid="{00000000-0004-0000-1400-00001D000000}"/>
    <hyperlink ref="R15" r:id="rId31" xr:uid="{00000000-0004-0000-1400-00001E000000}"/>
    <hyperlink ref="S15" r:id="rId32" xr:uid="{00000000-0004-0000-1400-00001F000000}"/>
    <hyperlink ref="T15" r:id="rId33" xr:uid="{00000000-0004-0000-1400-000020000000}"/>
    <hyperlink ref="R16" r:id="rId34" xr:uid="{00000000-0004-0000-1400-000021000000}"/>
    <hyperlink ref="S16" r:id="rId35" xr:uid="{00000000-0004-0000-1400-000022000000}"/>
    <hyperlink ref="T16" r:id="rId36" xr:uid="{00000000-0004-0000-1400-000023000000}"/>
    <hyperlink ref="R17" r:id="rId37" xr:uid="{00000000-0004-0000-1400-000024000000}"/>
    <hyperlink ref="S17" r:id="rId38" xr:uid="{00000000-0004-0000-1400-000025000000}"/>
    <hyperlink ref="T17" r:id="rId39" xr:uid="{00000000-0004-0000-1400-000026000000}"/>
    <hyperlink ref="R18" r:id="rId40" xr:uid="{00000000-0004-0000-1400-000027000000}"/>
    <hyperlink ref="S18" r:id="rId41" xr:uid="{00000000-0004-0000-1400-000028000000}"/>
    <hyperlink ref="T18" r:id="rId42" xr:uid="{00000000-0004-0000-1400-000029000000}"/>
    <hyperlink ref="R19" r:id="rId43" xr:uid="{00000000-0004-0000-1400-00002A000000}"/>
    <hyperlink ref="S19" r:id="rId44" xr:uid="{00000000-0004-0000-1400-00002B000000}"/>
    <hyperlink ref="T19" r:id="rId45" xr:uid="{00000000-0004-0000-1400-00002C000000}"/>
    <hyperlink ref="R20" r:id="rId46" xr:uid="{00000000-0004-0000-1400-00002D000000}"/>
    <hyperlink ref="S20" r:id="rId47" xr:uid="{00000000-0004-0000-1400-00002E000000}"/>
    <hyperlink ref="T20" r:id="rId48" xr:uid="{00000000-0004-0000-1400-00002F000000}"/>
    <hyperlink ref="R21" r:id="rId49" xr:uid="{00000000-0004-0000-1400-000030000000}"/>
    <hyperlink ref="S21" r:id="rId50" xr:uid="{00000000-0004-0000-1400-000031000000}"/>
    <hyperlink ref="T21" r:id="rId51" xr:uid="{00000000-0004-0000-1400-000032000000}"/>
    <hyperlink ref="R22" r:id="rId52" xr:uid="{00000000-0004-0000-1400-000033000000}"/>
    <hyperlink ref="S22" r:id="rId53" xr:uid="{00000000-0004-0000-1400-000034000000}"/>
    <hyperlink ref="T22" r:id="rId54" xr:uid="{00000000-0004-0000-1400-000035000000}"/>
    <hyperlink ref="R23" r:id="rId55" xr:uid="{00000000-0004-0000-1400-000036000000}"/>
    <hyperlink ref="S23" r:id="rId56" xr:uid="{00000000-0004-0000-1400-000037000000}"/>
    <hyperlink ref="T23" r:id="rId57" xr:uid="{00000000-0004-0000-1400-000038000000}"/>
    <hyperlink ref="R24" r:id="rId58" xr:uid="{00000000-0004-0000-1400-000039000000}"/>
    <hyperlink ref="S24" r:id="rId59" xr:uid="{00000000-0004-0000-1400-00003A000000}"/>
    <hyperlink ref="T24" r:id="rId60" xr:uid="{00000000-0004-0000-1400-00003B000000}"/>
    <hyperlink ref="R25" r:id="rId61" xr:uid="{00000000-0004-0000-1400-00003C000000}"/>
    <hyperlink ref="S25" r:id="rId62" xr:uid="{00000000-0004-0000-1400-00003D000000}"/>
    <hyperlink ref="T25" r:id="rId63" xr:uid="{00000000-0004-0000-1400-00003E000000}"/>
    <hyperlink ref="R26" r:id="rId64" xr:uid="{00000000-0004-0000-1400-00003F000000}"/>
    <hyperlink ref="S26" r:id="rId65" xr:uid="{00000000-0004-0000-1400-000040000000}"/>
    <hyperlink ref="T26" r:id="rId66" xr:uid="{00000000-0004-0000-1400-000041000000}"/>
    <hyperlink ref="R27" r:id="rId67" xr:uid="{00000000-0004-0000-1400-000042000000}"/>
    <hyperlink ref="S27" r:id="rId68" xr:uid="{00000000-0004-0000-1400-000043000000}"/>
    <hyperlink ref="T27" r:id="rId69" xr:uid="{00000000-0004-0000-1400-000044000000}"/>
    <hyperlink ref="R28" r:id="rId70" xr:uid="{00000000-0004-0000-1400-000045000000}"/>
    <hyperlink ref="S28" r:id="rId71" xr:uid="{00000000-0004-0000-1400-000046000000}"/>
    <hyperlink ref="T28" r:id="rId72" xr:uid="{00000000-0004-0000-1400-000047000000}"/>
    <hyperlink ref="R29" r:id="rId73" xr:uid="{00000000-0004-0000-1400-000048000000}"/>
    <hyperlink ref="S29" r:id="rId74" xr:uid="{00000000-0004-0000-1400-000049000000}"/>
    <hyperlink ref="T29" r:id="rId75" xr:uid="{00000000-0004-0000-1400-00004A000000}"/>
  </hyperlinks>
  <printOptions horizontalCentered="1"/>
  <pageMargins left="0.75" right="0.75" top="1" bottom="1" header="0.5" footer="0.5"/>
  <pageSetup fitToHeight="0" orientation="landscape"/>
  <legacyDrawing r:id="rId7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25" customWidth="1"/>
    <col min="3" max="3" width="37" customWidth="1"/>
    <col min="4" max="5" width="34" customWidth="1"/>
    <col min="6" max="6" width="37" customWidth="1"/>
    <col min="7" max="7" width="51" customWidth="1"/>
    <col min="8" max="8" width="59" customWidth="1"/>
    <col min="9" max="9" width="57" customWidth="1"/>
  </cols>
  <sheetData>
    <row r="1" spans="1:9" x14ac:dyDescent="0.3">
      <c r="A1" t="s">
        <v>3436</v>
      </c>
    </row>
    <row r="2" spans="1:9" x14ac:dyDescent="0.3">
      <c r="A2" t="s">
        <v>3437</v>
      </c>
    </row>
    <row r="4" spans="1:9" ht="34.950000000000003" customHeight="1" x14ac:dyDescent="0.3">
      <c r="A4" s="36" t="s">
        <v>709</v>
      </c>
      <c r="B4" s="36" t="s">
        <v>179</v>
      </c>
      <c r="C4" s="36" t="s">
        <v>3438</v>
      </c>
      <c r="D4" s="36" t="s">
        <v>3439</v>
      </c>
      <c r="E4" s="36" t="s">
        <v>3440</v>
      </c>
      <c r="F4" s="36" t="s">
        <v>3441</v>
      </c>
      <c r="G4" s="36" t="s">
        <v>3442</v>
      </c>
      <c r="H4" s="36" t="s">
        <v>3443</v>
      </c>
      <c r="I4" s="36" t="s">
        <v>3444</v>
      </c>
    </row>
    <row r="5" spans="1:9" ht="72" customHeight="1" x14ac:dyDescent="0.3">
      <c r="A5" s="37">
        <v>51</v>
      </c>
      <c r="B5" s="37" t="s">
        <v>841</v>
      </c>
      <c r="C5" s="37" t="s">
        <v>3445</v>
      </c>
      <c r="D5" s="37" t="s">
        <v>3446</v>
      </c>
      <c r="E5" s="37" t="s">
        <v>3447</v>
      </c>
      <c r="F5" s="37" t="s">
        <v>3448</v>
      </c>
      <c r="G5" s="37" t="s">
        <v>3311</v>
      </c>
      <c r="H5" s="38" t="s">
        <v>1305</v>
      </c>
      <c r="I5" s="38" t="s">
        <v>2509</v>
      </c>
    </row>
    <row r="6" spans="1:9" ht="72" customHeight="1" x14ac:dyDescent="0.3">
      <c r="A6" s="37">
        <v>52</v>
      </c>
      <c r="B6" s="37" t="s">
        <v>334</v>
      </c>
      <c r="C6" s="37" t="s">
        <v>3449</v>
      </c>
      <c r="D6" s="37" t="s">
        <v>3450</v>
      </c>
      <c r="E6" s="37" t="s">
        <v>3451</v>
      </c>
      <c r="F6" s="37" t="s">
        <v>3452</v>
      </c>
      <c r="G6" s="37" t="s">
        <v>3316</v>
      </c>
      <c r="H6" s="38" t="s">
        <v>340</v>
      </c>
      <c r="I6" s="38" t="s">
        <v>1793</v>
      </c>
    </row>
    <row r="7" spans="1:9" ht="72" customHeight="1" x14ac:dyDescent="0.3">
      <c r="A7" s="37">
        <v>53</v>
      </c>
      <c r="B7" s="37" t="s">
        <v>844</v>
      </c>
      <c r="C7" s="37" t="s">
        <v>3445</v>
      </c>
      <c r="D7" s="37" t="s">
        <v>3453</v>
      </c>
      <c r="E7" s="37" t="s">
        <v>3447</v>
      </c>
      <c r="F7" s="37" t="s">
        <v>3448</v>
      </c>
      <c r="G7" s="37" t="s">
        <v>3322</v>
      </c>
      <c r="H7" s="38" t="s">
        <v>1306</v>
      </c>
      <c r="I7" s="38" t="s">
        <v>2520</v>
      </c>
    </row>
    <row r="8" spans="1:9" ht="72" customHeight="1" x14ac:dyDescent="0.3">
      <c r="A8" s="37">
        <v>54</v>
      </c>
      <c r="B8" s="37" t="s">
        <v>351</v>
      </c>
      <c r="C8" s="37" t="s">
        <v>3445</v>
      </c>
      <c r="D8" s="37" t="s">
        <v>3453</v>
      </c>
      <c r="E8" s="37" t="s">
        <v>3447</v>
      </c>
      <c r="F8" s="37" t="s">
        <v>3448</v>
      </c>
      <c r="G8" s="37" t="s">
        <v>3454</v>
      </c>
      <c r="H8" s="38" t="s">
        <v>2523</v>
      </c>
      <c r="I8" s="38" t="s">
        <v>356</v>
      </c>
    </row>
    <row r="9" spans="1:9" ht="72" customHeight="1" x14ac:dyDescent="0.3">
      <c r="A9" s="37">
        <v>55</v>
      </c>
      <c r="B9" s="37" t="s">
        <v>358</v>
      </c>
      <c r="C9" s="37" t="s">
        <v>3445</v>
      </c>
      <c r="D9" s="37" t="s">
        <v>3453</v>
      </c>
      <c r="E9" s="37" t="s">
        <v>3447</v>
      </c>
      <c r="F9" s="37" t="s">
        <v>3448</v>
      </c>
      <c r="G9" s="37" t="s">
        <v>3335</v>
      </c>
      <c r="H9" s="38" t="s">
        <v>1820</v>
      </c>
      <c r="I9" s="38" t="s">
        <v>364</v>
      </c>
    </row>
    <row r="10" spans="1:9" ht="72" customHeight="1" x14ac:dyDescent="0.3">
      <c r="A10" s="37">
        <v>56</v>
      </c>
      <c r="B10" s="37" t="s">
        <v>846</v>
      </c>
      <c r="C10" s="37" t="s">
        <v>3445</v>
      </c>
      <c r="D10" s="37" t="s">
        <v>3453</v>
      </c>
      <c r="E10" s="37" t="s">
        <v>3447</v>
      </c>
      <c r="F10" s="37" t="s">
        <v>3448</v>
      </c>
      <c r="G10" s="37" t="s">
        <v>3341</v>
      </c>
      <c r="H10" s="38" t="s">
        <v>1826</v>
      </c>
      <c r="I10" s="38" t="s">
        <v>1307</v>
      </c>
    </row>
    <row r="11" spans="1:9" ht="72" customHeight="1" x14ac:dyDescent="0.3">
      <c r="A11" s="37">
        <v>57</v>
      </c>
      <c r="B11" s="37" t="s">
        <v>847</v>
      </c>
      <c r="C11" s="37" t="s">
        <v>3449</v>
      </c>
      <c r="D11" s="37" t="s">
        <v>3450</v>
      </c>
      <c r="E11" s="37" t="s">
        <v>3447</v>
      </c>
      <c r="F11" s="37" t="s">
        <v>3448</v>
      </c>
      <c r="G11" s="37" t="s">
        <v>3346</v>
      </c>
      <c r="H11" s="38" t="s">
        <v>1308</v>
      </c>
      <c r="I11" s="38" t="s">
        <v>1831</v>
      </c>
    </row>
    <row r="12" spans="1:9" ht="72" customHeight="1" x14ac:dyDescent="0.3">
      <c r="A12" s="37">
        <v>58</v>
      </c>
      <c r="B12" s="37" t="s">
        <v>373</v>
      </c>
      <c r="C12" s="37" t="s">
        <v>3449</v>
      </c>
      <c r="D12" s="37" t="s">
        <v>3450</v>
      </c>
      <c r="E12" s="37" t="s">
        <v>3455</v>
      </c>
      <c r="F12" s="37" t="s">
        <v>3448</v>
      </c>
      <c r="G12" s="37" t="s">
        <v>3351</v>
      </c>
      <c r="H12" s="38" t="s">
        <v>1309</v>
      </c>
      <c r="I12" s="38" t="s">
        <v>2537</v>
      </c>
    </row>
    <row r="13" spans="1:9" ht="72" customHeight="1" x14ac:dyDescent="0.3">
      <c r="A13" s="37">
        <v>59</v>
      </c>
      <c r="B13" s="37" t="s">
        <v>380</v>
      </c>
      <c r="C13" s="37" t="s">
        <v>3449</v>
      </c>
      <c r="D13" s="37" t="s">
        <v>3450</v>
      </c>
      <c r="E13" s="37" t="s">
        <v>3447</v>
      </c>
      <c r="F13" s="37" t="s">
        <v>3456</v>
      </c>
      <c r="G13" s="37" t="s">
        <v>3356</v>
      </c>
      <c r="H13" s="38" t="s">
        <v>1310</v>
      </c>
      <c r="I13" s="38" t="s">
        <v>2541</v>
      </c>
    </row>
    <row r="14" spans="1:9" ht="72" customHeight="1" x14ac:dyDescent="0.3">
      <c r="A14" s="37">
        <v>60</v>
      </c>
      <c r="B14" s="37" t="s">
        <v>848</v>
      </c>
      <c r="C14" s="37" t="s">
        <v>3445</v>
      </c>
      <c r="D14" s="37" t="s">
        <v>3453</v>
      </c>
      <c r="E14" s="37" t="s">
        <v>3447</v>
      </c>
      <c r="F14" s="37" t="s">
        <v>3448</v>
      </c>
      <c r="G14" s="37" t="s">
        <v>3361</v>
      </c>
      <c r="H14" s="38" t="s">
        <v>1311</v>
      </c>
      <c r="I14" s="38" t="s">
        <v>1311</v>
      </c>
    </row>
    <row r="15" spans="1:9" ht="72" customHeight="1" x14ac:dyDescent="0.3">
      <c r="A15" s="37">
        <v>61</v>
      </c>
      <c r="B15" s="37" t="s">
        <v>849</v>
      </c>
      <c r="C15" s="37" t="s">
        <v>3445</v>
      </c>
      <c r="D15" s="37" t="s">
        <v>3453</v>
      </c>
      <c r="E15" s="37" t="s">
        <v>3447</v>
      </c>
      <c r="F15" s="37" t="s">
        <v>3448</v>
      </c>
      <c r="G15" s="37" t="s">
        <v>3365</v>
      </c>
      <c r="H15" s="38" t="s">
        <v>1312</v>
      </c>
      <c r="I15" s="38" t="s">
        <v>1312</v>
      </c>
    </row>
    <row r="16" spans="1:9" ht="72" customHeight="1" x14ac:dyDescent="0.3">
      <c r="A16" s="37">
        <v>62</v>
      </c>
      <c r="B16" s="37" t="s">
        <v>389</v>
      </c>
      <c r="C16" s="37" t="s">
        <v>3445</v>
      </c>
      <c r="D16" s="37" t="s">
        <v>3453</v>
      </c>
      <c r="E16" s="37" t="s">
        <v>3447</v>
      </c>
      <c r="F16" s="37" t="s">
        <v>3448</v>
      </c>
      <c r="G16" s="37" t="s">
        <v>3369</v>
      </c>
      <c r="H16" s="38" t="s">
        <v>1313</v>
      </c>
      <c r="I16" s="38" t="s">
        <v>1836</v>
      </c>
    </row>
    <row r="17" spans="1:9" ht="72" customHeight="1" x14ac:dyDescent="0.3">
      <c r="A17" s="37">
        <v>63</v>
      </c>
      <c r="B17" s="37" t="s">
        <v>852</v>
      </c>
      <c r="C17" s="37" t="s">
        <v>3449</v>
      </c>
      <c r="D17" s="37" t="s">
        <v>3453</v>
      </c>
      <c r="E17" s="37" t="s">
        <v>3447</v>
      </c>
      <c r="F17" s="37" t="s">
        <v>3448</v>
      </c>
      <c r="G17" s="37" t="s">
        <v>3374</v>
      </c>
      <c r="H17" s="38" t="s">
        <v>1314</v>
      </c>
      <c r="I17" s="38" t="s">
        <v>2555</v>
      </c>
    </row>
    <row r="18" spans="1:9" ht="72" customHeight="1" x14ac:dyDescent="0.3">
      <c r="A18" s="37">
        <v>64</v>
      </c>
      <c r="B18" s="37" t="s">
        <v>853</v>
      </c>
      <c r="C18" s="37" t="s">
        <v>3445</v>
      </c>
      <c r="D18" s="37" t="s">
        <v>3453</v>
      </c>
      <c r="E18" s="37" t="s">
        <v>3447</v>
      </c>
      <c r="F18" s="37" t="s">
        <v>3448</v>
      </c>
      <c r="G18" s="37" t="s">
        <v>3380</v>
      </c>
      <c r="H18" s="38" t="s">
        <v>1844</v>
      </c>
      <c r="I18" s="38" t="s">
        <v>1315</v>
      </c>
    </row>
    <row r="19" spans="1:9" ht="72" customHeight="1" x14ac:dyDescent="0.3">
      <c r="A19" s="37">
        <v>65</v>
      </c>
      <c r="B19" s="37" t="s">
        <v>854</v>
      </c>
      <c r="C19" s="37" t="s">
        <v>3449</v>
      </c>
      <c r="D19" s="37" t="s">
        <v>3446</v>
      </c>
      <c r="E19" s="37" t="s">
        <v>3447</v>
      </c>
      <c r="F19" s="37" t="s">
        <v>3448</v>
      </c>
      <c r="G19" s="37" t="s">
        <v>3387</v>
      </c>
      <c r="H19" s="38" t="s">
        <v>1316</v>
      </c>
      <c r="I19" s="38" t="s">
        <v>2562</v>
      </c>
    </row>
    <row r="20" spans="1:9" ht="72" customHeight="1" x14ac:dyDescent="0.3">
      <c r="A20" s="37">
        <v>66</v>
      </c>
      <c r="B20" s="37" t="s">
        <v>855</v>
      </c>
      <c r="C20" s="37" t="s">
        <v>3449</v>
      </c>
      <c r="D20" s="37" t="s">
        <v>3450</v>
      </c>
      <c r="E20" s="37" t="s">
        <v>3457</v>
      </c>
      <c r="F20" s="37" t="s">
        <v>3458</v>
      </c>
      <c r="G20" s="37" t="s">
        <v>3459</v>
      </c>
      <c r="H20" s="38" t="s">
        <v>1317</v>
      </c>
      <c r="I20" s="38" t="s">
        <v>1317</v>
      </c>
    </row>
    <row r="21" spans="1:9" ht="72" customHeight="1" x14ac:dyDescent="0.3">
      <c r="A21" s="37">
        <v>67</v>
      </c>
      <c r="B21" s="37" t="s">
        <v>856</v>
      </c>
      <c r="C21" s="37" t="s">
        <v>3445</v>
      </c>
      <c r="D21" s="37" t="s">
        <v>3453</v>
      </c>
      <c r="E21" s="37" t="s">
        <v>3447</v>
      </c>
      <c r="F21" s="37" t="s">
        <v>3448</v>
      </c>
      <c r="G21" s="37" t="s">
        <v>3396</v>
      </c>
      <c r="H21" s="38" t="s">
        <v>1318</v>
      </c>
      <c r="I21" s="38" t="s">
        <v>1318</v>
      </c>
    </row>
    <row r="22" spans="1:9" ht="72" customHeight="1" x14ac:dyDescent="0.3">
      <c r="A22" s="37">
        <v>68</v>
      </c>
      <c r="B22" s="37" t="s">
        <v>857</v>
      </c>
      <c r="C22" s="37" t="s">
        <v>3445</v>
      </c>
      <c r="D22" s="37" t="s">
        <v>3453</v>
      </c>
      <c r="E22" s="37" t="s">
        <v>3447</v>
      </c>
      <c r="F22" s="37" t="s">
        <v>3448</v>
      </c>
      <c r="G22" s="37" t="s">
        <v>3400</v>
      </c>
      <c r="H22" s="38" t="s">
        <v>1319</v>
      </c>
      <c r="I22" s="38" t="s">
        <v>1319</v>
      </c>
    </row>
    <row r="23" spans="1:9" ht="72" customHeight="1" x14ac:dyDescent="0.3">
      <c r="A23" s="37">
        <v>69</v>
      </c>
      <c r="B23" s="37" t="s">
        <v>858</v>
      </c>
      <c r="C23" s="37" t="s">
        <v>3445</v>
      </c>
      <c r="D23" s="37" t="s">
        <v>3453</v>
      </c>
      <c r="E23" s="37" t="s">
        <v>3447</v>
      </c>
      <c r="F23" s="37" t="s">
        <v>3448</v>
      </c>
      <c r="G23" s="37" t="s">
        <v>3404</v>
      </c>
      <c r="H23" s="38" t="s">
        <v>2576</v>
      </c>
      <c r="I23" s="38" t="s">
        <v>1320</v>
      </c>
    </row>
    <row r="24" spans="1:9" ht="72" customHeight="1" x14ac:dyDescent="0.3">
      <c r="A24" s="37">
        <v>70</v>
      </c>
      <c r="B24" s="37" t="s">
        <v>859</v>
      </c>
      <c r="C24" s="37" t="s">
        <v>3449</v>
      </c>
      <c r="D24" s="37" t="s">
        <v>3453</v>
      </c>
      <c r="E24" s="37" t="s">
        <v>3447</v>
      </c>
      <c r="F24" s="37" t="s">
        <v>3448</v>
      </c>
      <c r="G24" s="37" t="s">
        <v>3409</v>
      </c>
      <c r="H24" s="38" t="s">
        <v>1321</v>
      </c>
      <c r="I24" s="38" t="s">
        <v>2582</v>
      </c>
    </row>
    <row r="25" spans="1:9" ht="72" customHeight="1" x14ac:dyDescent="0.3">
      <c r="A25" s="37">
        <v>71</v>
      </c>
      <c r="B25" s="37" t="s">
        <v>404</v>
      </c>
      <c r="C25" s="37" t="s">
        <v>3449</v>
      </c>
      <c r="D25" s="37" t="s">
        <v>3450</v>
      </c>
      <c r="E25" s="37" t="s">
        <v>3447</v>
      </c>
      <c r="F25" s="37" t="s">
        <v>3448</v>
      </c>
      <c r="G25" s="37" t="s">
        <v>3414</v>
      </c>
      <c r="H25" s="38" t="s">
        <v>2586</v>
      </c>
      <c r="I25" s="38" t="s">
        <v>1322</v>
      </c>
    </row>
    <row r="26" spans="1:9" ht="72" customHeight="1" x14ac:dyDescent="0.3">
      <c r="A26" s="37">
        <v>72</v>
      </c>
      <c r="B26" s="37" t="s">
        <v>860</v>
      </c>
      <c r="C26" s="37" t="s">
        <v>3449</v>
      </c>
      <c r="D26" s="37" t="s">
        <v>3453</v>
      </c>
      <c r="E26" s="37" t="s">
        <v>3447</v>
      </c>
      <c r="F26" s="37" t="s">
        <v>3448</v>
      </c>
      <c r="G26" s="37" t="s">
        <v>3420</v>
      </c>
      <c r="H26" s="38" t="s">
        <v>2591</v>
      </c>
      <c r="I26" s="38" t="s">
        <v>1323</v>
      </c>
    </row>
    <row r="27" spans="1:9" ht="72" customHeight="1" x14ac:dyDescent="0.3">
      <c r="A27" s="37">
        <v>73</v>
      </c>
      <c r="B27" s="37" t="s">
        <v>412</v>
      </c>
      <c r="C27" s="37" t="s">
        <v>3445</v>
      </c>
      <c r="D27" s="37" t="s">
        <v>3453</v>
      </c>
      <c r="E27" s="37" t="s">
        <v>3447</v>
      </c>
      <c r="F27" s="37" t="s">
        <v>3448</v>
      </c>
      <c r="G27" s="37" t="s">
        <v>3426</v>
      </c>
      <c r="H27" s="38" t="s">
        <v>2595</v>
      </c>
      <c r="I27" s="38" t="s">
        <v>418</v>
      </c>
    </row>
    <row r="28" spans="1:9" ht="72" customHeight="1" x14ac:dyDescent="0.3">
      <c r="A28" s="37">
        <v>74</v>
      </c>
      <c r="B28" s="37" t="s">
        <v>862</v>
      </c>
      <c r="C28" s="37" t="s">
        <v>3449</v>
      </c>
      <c r="D28" s="37" t="s">
        <v>3446</v>
      </c>
      <c r="E28" s="37" t="s">
        <v>3447</v>
      </c>
      <c r="F28" s="37" t="s">
        <v>3448</v>
      </c>
      <c r="G28" s="37" t="s">
        <v>3430</v>
      </c>
      <c r="H28" s="38" t="s">
        <v>2599</v>
      </c>
      <c r="I28" s="38" t="s">
        <v>1324</v>
      </c>
    </row>
    <row r="29" spans="1:9" ht="72" customHeight="1" x14ac:dyDescent="0.3">
      <c r="A29" s="37">
        <v>75</v>
      </c>
      <c r="B29" s="37" t="s">
        <v>437</v>
      </c>
      <c r="C29" s="37" t="s">
        <v>3449</v>
      </c>
      <c r="D29" s="37" t="s">
        <v>3446</v>
      </c>
      <c r="E29" s="37" t="s">
        <v>3460</v>
      </c>
      <c r="F29" s="37" t="s">
        <v>3448</v>
      </c>
      <c r="G29" s="37" t="s">
        <v>3435</v>
      </c>
      <c r="H29" s="38" t="s">
        <v>1325</v>
      </c>
      <c r="I29" s="38" t="s">
        <v>2605</v>
      </c>
    </row>
  </sheetData>
  <autoFilter ref="A4:I29" xr:uid="{00000000-0009-0000-0000-000015000000}"/>
  <hyperlinks>
    <hyperlink ref="H5" r:id="rId1" xr:uid="{00000000-0004-0000-1500-000000000000}"/>
    <hyperlink ref="I5" r:id="rId2" xr:uid="{00000000-0004-0000-1500-000001000000}"/>
    <hyperlink ref="H6" r:id="rId3" xr:uid="{00000000-0004-0000-1500-000002000000}"/>
    <hyperlink ref="I6" r:id="rId4" xr:uid="{00000000-0004-0000-1500-000003000000}"/>
    <hyperlink ref="H7" r:id="rId5" xr:uid="{00000000-0004-0000-1500-000004000000}"/>
    <hyperlink ref="I7" r:id="rId6" xr:uid="{00000000-0004-0000-1500-000005000000}"/>
    <hyperlink ref="H8" r:id="rId7" xr:uid="{00000000-0004-0000-1500-000006000000}"/>
    <hyperlink ref="I8" r:id="rId8" xr:uid="{00000000-0004-0000-1500-000007000000}"/>
    <hyperlink ref="H9" r:id="rId9" xr:uid="{00000000-0004-0000-1500-000008000000}"/>
    <hyperlink ref="I9" r:id="rId10" xr:uid="{00000000-0004-0000-1500-000009000000}"/>
    <hyperlink ref="H10" r:id="rId11" xr:uid="{00000000-0004-0000-1500-00000A000000}"/>
    <hyperlink ref="I10" r:id="rId12" xr:uid="{00000000-0004-0000-1500-00000B000000}"/>
    <hyperlink ref="H11" r:id="rId13" xr:uid="{00000000-0004-0000-1500-00000C000000}"/>
    <hyperlink ref="I11" r:id="rId14" xr:uid="{00000000-0004-0000-1500-00000D000000}"/>
    <hyperlink ref="H12" r:id="rId15" xr:uid="{00000000-0004-0000-1500-00000E000000}"/>
    <hyperlink ref="I12" r:id="rId16" xr:uid="{00000000-0004-0000-1500-00000F000000}"/>
    <hyperlink ref="H13" r:id="rId17" xr:uid="{00000000-0004-0000-1500-000010000000}"/>
    <hyperlink ref="I13" r:id="rId18" xr:uid="{00000000-0004-0000-1500-000011000000}"/>
    <hyperlink ref="H14" r:id="rId19" xr:uid="{00000000-0004-0000-1500-000012000000}"/>
    <hyperlink ref="I14" r:id="rId20" xr:uid="{00000000-0004-0000-1500-000013000000}"/>
    <hyperlink ref="H15" r:id="rId21" xr:uid="{00000000-0004-0000-1500-000014000000}"/>
    <hyperlink ref="I15" r:id="rId22" xr:uid="{00000000-0004-0000-1500-000015000000}"/>
    <hyperlink ref="H16" r:id="rId23" xr:uid="{00000000-0004-0000-1500-000016000000}"/>
    <hyperlink ref="I16" r:id="rId24" xr:uid="{00000000-0004-0000-1500-000017000000}"/>
    <hyperlink ref="H17" r:id="rId25" xr:uid="{00000000-0004-0000-1500-000018000000}"/>
    <hyperlink ref="I17" r:id="rId26" xr:uid="{00000000-0004-0000-1500-000019000000}"/>
    <hyperlink ref="H18" r:id="rId27" xr:uid="{00000000-0004-0000-1500-00001A000000}"/>
    <hyperlink ref="I18" r:id="rId28" xr:uid="{00000000-0004-0000-1500-00001B000000}"/>
    <hyperlink ref="H19" r:id="rId29" xr:uid="{00000000-0004-0000-1500-00001C000000}"/>
    <hyperlink ref="I19" r:id="rId30" xr:uid="{00000000-0004-0000-1500-00001D000000}"/>
    <hyperlink ref="H20" r:id="rId31" xr:uid="{00000000-0004-0000-1500-00001E000000}"/>
    <hyperlink ref="I20" r:id="rId32" xr:uid="{00000000-0004-0000-1500-00001F000000}"/>
    <hyperlink ref="H21" r:id="rId33" xr:uid="{00000000-0004-0000-1500-000020000000}"/>
    <hyperlink ref="I21" r:id="rId34" xr:uid="{00000000-0004-0000-1500-000021000000}"/>
    <hyperlink ref="H22" r:id="rId35" xr:uid="{00000000-0004-0000-1500-000022000000}"/>
    <hyperlink ref="I22" r:id="rId36" xr:uid="{00000000-0004-0000-1500-000023000000}"/>
    <hyperlink ref="H23" r:id="rId37" xr:uid="{00000000-0004-0000-1500-000024000000}"/>
    <hyperlink ref="I23" r:id="rId38" xr:uid="{00000000-0004-0000-1500-000025000000}"/>
    <hyperlink ref="H24" r:id="rId39" xr:uid="{00000000-0004-0000-1500-000026000000}"/>
    <hyperlink ref="I24" r:id="rId40" xr:uid="{00000000-0004-0000-1500-000027000000}"/>
    <hyperlink ref="H25" r:id="rId41" xr:uid="{00000000-0004-0000-1500-000028000000}"/>
    <hyperlink ref="I25" r:id="rId42" xr:uid="{00000000-0004-0000-1500-000029000000}"/>
    <hyperlink ref="H26" r:id="rId43" xr:uid="{00000000-0004-0000-1500-00002A000000}"/>
    <hyperlink ref="I26" r:id="rId44" xr:uid="{00000000-0004-0000-1500-00002B000000}"/>
    <hyperlink ref="H27" r:id="rId45" xr:uid="{00000000-0004-0000-1500-00002C000000}"/>
    <hyperlink ref="I27" r:id="rId46" xr:uid="{00000000-0004-0000-1500-00002D000000}"/>
    <hyperlink ref="H28" r:id="rId47" xr:uid="{00000000-0004-0000-1500-00002E000000}"/>
    <hyperlink ref="I28" r:id="rId48" xr:uid="{00000000-0004-0000-1500-00002F000000}"/>
    <hyperlink ref="H29" r:id="rId49" xr:uid="{00000000-0004-0000-1500-000030000000}"/>
    <hyperlink ref="I29" r:id="rId50" xr:uid="{00000000-0004-0000-1500-000031000000}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397B9B"/>
    <pageSetUpPr fitToPage="1"/>
  </sheetPr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8" customWidth="1"/>
    <col min="3" max="4" width="14" customWidth="1"/>
    <col min="5" max="5" width="55" customWidth="1"/>
    <col min="6" max="6" width="20" customWidth="1"/>
    <col min="7" max="8" width="14" customWidth="1"/>
    <col min="9" max="9" width="55" customWidth="1"/>
    <col min="10" max="10" width="20" customWidth="1"/>
    <col min="11" max="11" width="14" customWidth="1"/>
    <col min="12" max="12" width="47" customWidth="1"/>
    <col min="13" max="14" width="19" customWidth="1"/>
    <col min="15" max="15" width="76" customWidth="1"/>
    <col min="16" max="16" width="72" customWidth="1"/>
    <col min="17" max="17" width="35" customWidth="1"/>
    <col min="18" max="20" width="68" customWidth="1"/>
    <col min="21" max="21" width="90" customWidth="1"/>
  </cols>
  <sheetData>
    <row r="1" spans="1:21" ht="46.05" customHeight="1" x14ac:dyDescent="0.3">
      <c r="A1" s="205" t="s">
        <v>3461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25.95" customHeight="1" x14ac:dyDescent="0.3">
      <c r="A2" s="206" t="s">
        <v>3462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21" ht="40.049999999999997" customHeight="1" x14ac:dyDescent="0.3">
      <c r="A4" s="7" t="s">
        <v>709</v>
      </c>
      <c r="B4" s="7" t="s">
        <v>1252</v>
      </c>
      <c r="C4" s="7" t="s">
        <v>1391</v>
      </c>
      <c r="D4" s="7" t="s">
        <v>1392</v>
      </c>
      <c r="E4" s="7" t="s">
        <v>1393</v>
      </c>
      <c r="F4" s="7" t="s">
        <v>1394</v>
      </c>
      <c r="G4" s="7" t="s">
        <v>1395</v>
      </c>
      <c r="H4" s="7" t="s">
        <v>1396</v>
      </c>
      <c r="I4" s="7" t="s">
        <v>1397</v>
      </c>
      <c r="J4" s="7" t="s">
        <v>1398</v>
      </c>
      <c r="K4" s="7" t="s">
        <v>1399</v>
      </c>
      <c r="L4" s="7" t="s">
        <v>1400</v>
      </c>
      <c r="M4" s="7" t="s">
        <v>1401</v>
      </c>
      <c r="N4" s="7" t="s">
        <v>1402</v>
      </c>
      <c r="O4" s="7" t="s">
        <v>1403</v>
      </c>
      <c r="P4" s="7" t="s">
        <v>1404</v>
      </c>
      <c r="Q4" s="7" t="s">
        <v>717</v>
      </c>
      <c r="R4" s="7" t="s">
        <v>1405</v>
      </c>
      <c r="S4" s="7" t="s">
        <v>1406</v>
      </c>
      <c r="T4" s="7" t="s">
        <v>1407</v>
      </c>
      <c r="U4" s="7" t="s">
        <v>1408</v>
      </c>
    </row>
    <row r="5" spans="1:21" ht="106.05" customHeight="1" x14ac:dyDescent="0.3">
      <c r="A5" s="11">
        <v>76</v>
      </c>
      <c r="B5" s="12" t="s">
        <v>446</v>
      </c>
      <c r="C5" s="13"/>
      <c r="D5" s="25"/>
      <c r="E5" s="12" t="s">
        <v>3463</v>
      </c>
      <c r="F5" s="12" t="s">
        <v>3464</v>
      </c>
      <c r="G5" s="13"/>
      <c r="H5" s="25"/>
      <c r="I5" s="12" t="s">
        <v>2632</v>
      </c>
      <c r="J5" s="12" t="s">
        <v>3464</v>
      </c>
      <c r="K5" s="13"/>
      <c r="L5" s="12" t="s">
        <v>3465</v>
      </c>
      <c r="O5" s="21" t="s">
        <v>3466</v>
      </c>
      <c r="P5" s="21" t="s">
        <v>3467</v>
      </c>
      <c r="Q5" s="21" t="s">
        <v>3468</v>
      </c>
      <c r="R5" s="26" t="s">
        <v>1327</v>
      </c>
      <c r="S5" s="26" t="s">
        <v>2631</v>
      </c>
      <c r="T5" s="14" t="s">
        <v>1924</v>
      </c>
      <c r="U5" s="12" t="s">
        <v>2628</v>
      </c>
    </row>
    <row r="6" spans="1:21" ht="106.05" customHeight="1" x14ac:dyDescent="0.3">
      <c r="A6" s="11">
        <v>77</v>
      </c>
      <c r="B6" s="12" t="s">
        <v>453</v>
      </c>
      <c r="E6" s="12" t="s">
        <v>2636</v>
      </c>
      <c r="F6" s="12" t="s">
        <v>3469</v>
      </c>
      <c r="I6" s="12" t="s">
        <v>2639</v>
      </c>
      <c r="J6" s="12" t="s">
        <v>3393</v>
      </c>
      <c r="L6" s="12" t="s">
        <v>3470</v>
      </c>
      <c r="O6" s="21" t="s">
        <v>3471</v>
      </c>
      <c r="P6" s="21" t="s">
        <v>3472</v>
      </c>
      <c r="Q6" s="21" t="s">
        <v>3473</v>
      </c>
      <c r="R6" s="26" t="s">
        <v>1328</v>
      </c>
      <c r="S6" s="14" t="s">
        <v>2638</v>
      </c>
      <c r="T6" s="14" t="s">
        <v>459</v>
      </c>
      <c r="U6" s="12" t="s">
        <v>2637</v>
      </c>
    </row>
    <row r="7" spans="1:21" ht="106.05" customHeight="1" x14ac:dyDescent="0.3">
      <c r="A7" s="11">
        <v>78</v>
      </c>
      <c r="B7" s="12" t="s">
        <v>865</v>
      </c>
      <c r="C7" s="13"/>
      <c r="E7" s="12" t="s">
        <v>2641</v>
      </c>
      <c r="F7" s="12" t="s">
        <v>3474</v>
      </c>
      <c r="G7" s="13"/>
      <c r="I7" s="12" t="s">
        <v>2644</v>
      </c>
      <c r="J7" s="12" t="s">
        <v>3474</v>
      </c>
      <c r="L7" s="12" t="s">
        <v>3475</v>
      </c>
      <c r="O7" s="21" t="s">
        <v>3476</v>
      </c>
      <c r="P7" s="21" t="s">
        <v>3477</v>
      </c>
      <c r="Q7" s="21" t="s">
        <v>3478</v>
      </c>
      <c r="R7" s="26" t="s">
        <v>1329</v>
      </c>
      <c r="S7" s="14" t="s">
        <v>2643</v>
      </c>
      <c r="T7" s="26" t="s">
        <v>2643</v>
      </c>
      <c r="U7" s="12" t="s">
        <v>2642</v>
      </c>
    </row>
    <row r="8" spans="1:21" ht="106.05" customHeight="1" x14ac:dyDescent="0.3">
      <c r="A8" s="11">
        <v>79</v>
      </c>
      <c r="B8" s="12" t="s">
        <v>461</v>
      </c>
      <c r="C8" s="27">
        <v>2094</v>
      </c>
      <c r="E8" s="12" t="s">
        <v>2646</v>
      </c>
      <c r="F8" s="12" t="s">
        <v>3479</v>
      </c>
      <c r="G8" s="13"/>
      <c r="I8" s="12" t="s">
        <v>2649</v>
      </c>
      <c r="J8" s="12" t="s">
        <v>1439</v>
      </c>
      <c r="K8" s="25"/>
      <c r="L8" s="12" t="s">
        <v>3480</v>
      </c>
      <c r="O8" s="21" t="s">
        <v>3481</v>
      </c>
      <c r="P8" s="21" t="s">
        <v>3482</v>
      </c>
      <c r="Q8" s="21" t="s">
        <v>3483</v>
      </c>
      <c r="R8" s="26" t="s">
        <v>1330</v>
      </c>
      <c r="S8" s="26" t="s">
        <v>2648</v>
      </c>
      <c r="T8" s="14" t="s">
        <v>1934</v>
      </c>
      <c r="U8" s="12" t="s">
        <v>2647</v>
      </c>
    </row>
    <row r="9" spans="1:21" ht="106.05" customHeight="1" x14ac:dyDescent="0.3">
      <c r="A9" s="11">
        <v>80</v>
      </c>
      <c r="B9" s="12" t="s">
        <v>866</v>
      </c>
      <c r="E9" s="12" t="s">
        <v>2651</v>
      </c>
      <c r="F9" s="12" t="s">
        <v>3484</v>
      </c>
      <c r="I9" s="12" t="s">
        <v>2653</v>
      </c>
      <c r="J9" s="12" t="s">
        <v>3484</v>
      </c>
      <c r="L9" s="12" t="s">
        <v>3485</v>
      </c>
      <c r="O9" s="21" t="s">
        <v>3486</v>
      </c>
      <c r="P9" s="21" t="s">
        <v>3487</v>
      </c>
      <c r="Q9" s="21" t="s">
        <v>3488</v>
      </c>
      <c r="R9" s="26" t="s">
        <v>1331</v>
      </c>
      <c r="S9" s="26" t="s">
        <v>1331</v>
      </c>
      <c r="T9" s="26" t="s">
        <v>1331</v>
      </c>
      <c r="U9" s="12" t="s">
        <v>2652</v>
      </c>
    </row>
    <row r="10" spans="1:21" ht="106.05" customHeight="1" x14ac:dyDescent="0.3">
      <c r="A10" s="11">
        <v>81</v>
      </c>
      <c r="B10" s="12" t="s">
        <v>468</v>
      </c>
      <c r="C10" s="25"/>
      <c r="E10" s="12" t="s">
        <v>2655</v>
      </c>
      <c r="F10" s="12" t="s">
        <v>1499</v>
      </c>
      <c r="I10" s="12" t="s">
        <v>2658</v>
      </c>
      <c r="J10" s="12" t="s">
        <v>3489</v>
      </c>
      <c r="L10" s="12" t="s">
        <v>3490</v>
      </c>
      <c r="N10">
        <v>270</v>
      </c>
      <c r="O10" s="21" t="s">
        <v>3491</v>
      </c>
      <c r="P10" s="21" t="s">
        <v>3492</v>
      </c>
      <c r="Q10" s="21" t="s">
        <v>3493</v>
      </c>
      <c r="R10" s="26" t="s">
        <v>473</v>
      </c>
      <c r="S10" s="26" t="s">
        <v>2657</v>
      </c>
      <c r="T10" s="14" t="s">
        <v>1952</v>
      </c>
      <c r="U10" s="12" t="s">
        <v>2656</v>
      </c>
    </row>
    <row r="11" spans="1:21" ht="106.05" customHeight="1" x14ac:dyDescent="0.3">
      <c r="A11" s="11">
        <v>82</v>
      </c>
      <c r="B11" s="12" t="s">
        <v>867</v>
      </c>
      <c r="C11">
        <v>545.79999999999995</v>
      </c>
      <c r="E11" s="12" t="s">
        <v>2660</v>
      </c>
      <c r="F11" s="12" t="s">
        <v>3494</v>
      </c>
      <c r="I11" s="12" t="s">
        <v>2663</v>
      </c>
      <c r="J11" s="12" t="s">
        <v>3381</v>
      </c>
      <c r="L11" s="12" t="s">
        <v>3495</v>
      </c>
      <c r="O11" s="21" t="s">
        <v>3496</v>
      </c>
      <c r="P11" s="21" t="s">
        <v>3497</v>
      </c>
      <c r="Q11" s="21" t="s">
        <v>3498</v>
      </c>
      <c r="R11" s="26" t="s">
        <v>1332</v>
      </c>
      <c r="S11" s="26" t="s">
        <v>2662</v>
      </c>
      <c r="T11" s="14" t="s">
        <v>2664</v>
      </c>
      <c r="U11" s="12" t="s">
        <v>2661</v>
      </c>
    </row>
    <row r="12" spans="1:21" ht="106.05" customHeight="1" x14ac:dyDescent="0.3">
      <c r="A12" s="11">
        <v>83</v>
      </c>
      <c r="B12" s="12" t="s">
        <v>868</v>
      </c>
      <c r="C12" s="25"/>
      <c r="E12" s="12" t="s">
        <v>2666</v>
      </c>
      <c r="F12" s="12" t="s">
        <v>3499</v>
      </c>
      <c r="I12" s="12" t="s">
        <v>2669</v>
      </c>
      <c r="J12" s="12" t="s">
        <v>3500</v>
      </c>
      <c r="L12" s="12" t="s">
        <v>3501</v>
      </c>
      <c r="O12" s="21" t="s">
        <v>3502</v>
      </c>
      <c r="P12" s="21" t="s">
        <v>3503</v>
      </c>
      <c r="Q12" s="21" t="s">
        <v>3504</v>
      </c>
      <c r="R12" s="26" t="s">
        <v>1333</v>
      </c>
      <c r="S12" s="26" t="s">
        <v>2668</v>
      </c>
      <c r="T12" s="14" t="s">
        <v>2670</v>
      </c>
      <c r="U12" s="12" t="s">
        <v>2667</v>
      </c>
    </row>
    <row r="13" spans="1:21" ht="106.05" customHeight="1" x14ac:dyDescent="0.3">
      <c r="A13" s="11">
        <v>84</v>
      </c>
      <c r="B13" s="12" t="s">
        <v>475</v>
      </c>
      <c r="C13" s="27">
        <v>395.7</v>
      </c>
      <c r="E13" s="12" t="s">
        <v>2672</v>
      </c>
      <c r="F13" s="12" t="s">
        <v>1439</v>
      </c>
      <c r="G13" s="13">
        <v>153.5</v>
      </c>
      <c r="I13" s="12" t="s">
        <v>2675</v>
      </c>
      <c r="J13" s="12" t="s">
        <v>1439</v>
      </c>
      <c r="K13" s="13"/>
      <c r="L13" s="12" t="s">
        <v>3505</v>
      </c>
      <c r="M13" s="15"/>
      <c r="O13" s="21" t="s">
        <v>3506</v>
      </c>
      <c r="P13" s="21" t="s">
        <v>3507</v>
      </c>
      <c r="Q13" s="21" t="s">
        <v>3508</v>
      </c>
      <c r="R13" s="26" t="s">
        <v>479</v>
      </c>
      <c r="S13" s="26" t="s">
        <v>2674</v>
      </c>
      <c r="T13" s="26" t="s">
        <v>2676</v>
      </c>
      <c r="U13" s="12" t="s">
        <v>2673</v>
      </c>
    </row>
    <row r="14" spans="1:21" ht="106.05" customHeight="1" x14ac:dyDescent="0.3">
      <c r="A14" s="11">
        <v>85</v>
      </c>
      <c r="B14" s="12" t="s">
        <v>869</v>
      </c>
      <c r="E14" s="12" t="s">
        <v>2678</v>
      </c>
      <c r="F14" s="12" t="s">
        <v>3509</v>
      </c>
      <c r="H14" s="25"/>
      <c r="I14" s="12" t="s">
        <v>2681</v>
      </c>
      <c r="J14" s="12" t="s">
        <v>1998</v>
      </c>
      <c r="L14" s="12" t="s">
        <v>3510</v>
      </c>
      <c r="N14" s="15"/>
      <c r="O14" s="21" t="s">
        <v>3511</v>
      </c>
      <c r="P14" s="21" t="s">
        <v>3512</v>
      </c>
      <c r="Q14" s="21" t="s">
        <v>3513</v>
      </c>
      <c r="R14" s="26" t="s">
        <v>1334</v>
      </c>
      <c r="S14" s="26" t="s">
        <v>2680</v>
      </c>
      <c r="T14" s="14" t="s">
        <v>2680</v>
      </c>
      <c r="U14" s="12" t="s">
        <v>2679</v>
      </c>
    </row>
    <row r="15" spans="1:21" ht="106.05" customHeight="1" x14ac:dyDescent="0.3">
      <c r="A15" s="11">
        <v>86</v>
      </c>
      <c r="B15" s="12" t="s">
        <v>481</v>
      </c>
      <c r="C15" s="25">
        <v>318.7</v>
      </c>
      <c r="E15" s="12" t="s">
        <v>2683</v>
      </c>
      <c r="F15" s="12" t="s">
        <v>1439</v>
      </c>
      <c r="G15">
        <v>132</v>
      </c>
      <c r="I15" s="12" t="s">
        <v>2686</v>
      </c>
      <c r="J15" s="12" t="s">
        <v>1439</v>
      </c>
      <c r="L15" s="12" t="s">
        <v>3514</v>
      </c>
      <c r="O15" s="21" t="s">
        <v>3515</v>
      </c>
      <c r="P15" s="21" t="s">
        <v>3516</v>
      </c>
      <c r="Q15" s="21" t="s">
        <v>3517</v>
      </c>
      <c r="R15" s="26" t="s">
        <v>1335</v>
      </c>
      <c r="S15" s="26" t="s">
        <v>2685</v>
      </c>
      <c r="T15" s="14" t="s">
        <v>486</v>
      </c>
      <c r="U15" s="12" t="s">
        <v>2684</v>
      </c>
    </row>
    <row r="16" spans="1:21" ht="106.05" customHeight="1" x14ac:dyDescent="0.3">
      <c r="A16" s="11">
        <v>87</v>
      </c>
      <c r="B16" s="12" t="s">
        <v>870</v>
      </c>
      <c r="C16" s="13">
        <v>319</v>
      </c>
      <c r="E16" s="12" t="s">
        <v>2688</v>
      </c>
      <c r="F16" s="12" t="s">
        <v>1439</v>
      </c>
      <c r="I16" s="12" t="s">
        <v>2691</v>
      </c>
      <c r="J16" s="12" t="s">
        <v>1439</v>
      </c>
      <c r="K16">
        <v>191.86</v>
      </c>
      <c r="L16" s="12" t="s">
        <v>3518</v>
      </c>
      <c r="N16" s="15"/>
      <c r="O16" s="21" t="s">
        <v>3519</v>
      </c>
      <c r="P16" s="21" t="s">
        <v>3520</v>
      </c>
      <c r="Q16" s="21" t="s">
        <v>3521</v>
      </c>
      <c r="R16" s="26" t="s">
        <v>1336</v>
      </c>
      <c r="S16" s="26" t="s">
        <v>2690</v>
      </c>
      <c r="T16" s="14" t="s">
        <v>2692</v>
      </c>
      <c r="U16" s="12" t="s">
        <v>2689</v>
      </c>
    </row>
    <row r="17" spans="1:21" ht="106.05" customHeight="1" x14ac:dyDescent="0.3">
      <c r="A17" s="11">
        <v>88</v>
      </c>
      <c r="B17" s="12" t="s">
        <v>871</v>
      </c>
      <c r="E17" s="12" t="s">
        <v>2694</v>
      </c>
      <c r="F17" s="12" t="s">
        <v>1841</v>
      </c>
      <c r="I17" s="12" t="s">
        <v>2697</v>
      </c>
      <c r="J17" s="12" t="s">
        <v>1841</v>
      </c>
      <c r="L17" s="12" t="s">
        <v>3522</v>
      </c>
      <c r="O17" s="21" t="s">
        <v>3523</v>
      </c>
      <c r="P17" s="21" t="s">
        <v>3524</v>
      </c>
      <c r="Q17" s="21" t="s">
        <v>3525</v>
      </c>
      <c r="R17" s="26" t="s">
        <v>1337</v>
      </c>
      <c r="S17" s="26" t="s">
        <v>2696</v>
      </c>
      <c r="T17" s="26" t="s">
        <v>1337</v>
      </c>
      <c r="U17" s="12" t="s">
        <v>2695</v>
      </c>
    </row>
    <row r="18" spans="1:21" ht="106.05" customHeight="1" x14ac:dyDescent="0.3">
      <c r="A18" s="11">
        <v>89</v>
      </c>
      <c r="B18" s="12" t="s">
        <v>872</v>
      </c>
      <c r="C18" s="25"/>
      <c r="E18" s="12" t="s">
        <v>2699</v>
      </c>
      <c r="F18" s="12" t="s">
        <v>3526</v>
      </c>
      <c r="G18" s="25"/>
      <c r="I18" s="12" t="s">
        <v>2702</v>
      </c>
      <c r="J18" s="12" t="s">
        <v>3526</v>
      </c>
      <c r="K18" s="25"/>
      <c r="L18" s="12" t="s">
        <v>3527</v>
      </c>
      <c r="O18" s="21" t="s">
        <v>3528</v>
      </c>
      <c r="P18" s="21" t="s">
        <v>3529</v>
      </c>
      <c r="Q18" s="21" t="s">
        <v>3530</v>
      </c>
      <c r="R18" s="26" t="s">
        <v>1338</v>
      </c>
      <c r="S18" s="26" t="s">
        <v>2701</v>
      </c>
      <c r="T18" s="14" t="s">
        <v>2703</v>
      </c>
      <c r="U18" s="12" t="s">
        <v>2700</v>
      </c>
    </row>
    <row r="19" spans="1:21" ht="106.05" customHeight="1" x14ac:dyDescent="0.3">
      <c r="A19" s="11">
        <v>90</v>
      </c>
      <c r="B19" s="12" t="s">
        <v>488</v>
      </c>
      <c r="C19" s="13">
        <v>5482</v>
      </c>
      <c r="E19" s="12" t="s">
        <v>2705</v>
      </c>
      <c r="F19" s="12" t="s">
        <v>1439</v>
      </c>
      <c r="G19" s="13">
        <v>1969</v>
      </c>
      <c r="I19" s="12" t="s">
        <v>2708</v>
      </c>
      <c r="J19" s="12" t="s">
        <v>1439</v>
      </c>
      <c r="L19" s="12" t="s">
        <v>3531</v>
      </c>
      <c r="O19" s="21" t="s">
        <v>3532</v>
      </c>
      <c r="P19" s="21" t="s">
        <v>3533</v>
      </c>
      <c r="Q19" s="21" t="s">
        <v>3534</v>
      </c>
      <c r="R19" s="26" t="s">
        <v>1339</v>
      </c>
      <c r="S19" s="26" t="s">
        <v>2707</v>
      </c>
      <c r="T19" s="14" t="s">
        <v>494</v>
      </c>
      <c r="U19" s="12" t="s">
        <v>2706</v>
      </c>
    </row>
    <row r="20" spans="1:21" ht="106.05" customHeight="1" x14ac:dyDescent="0.3">
      <c r="A20" s="11">
        <v>91</v>
      </c>
      <c r="B20" s="12" t="s">
        <v>873</v>
      </c>
      <c r="C20" s="13"/>
      <c r="E20" s="12" t="s">
        <v>2710</v>
      </c>
      <c r="F20" s="12" t="s">
        <v>1841</v>
      </c>
      <c r="G20" s="13"/>
      <c r="I20" s="12" t="s">
        <v>2712</v>
      </c>
      <c r="J20" s="12" t="s">
        <v>1841</v>
      </c>
      <c r="K20" s="13"/>
      <c r="L20" s="12" t="s">
        <v>3535</v>
      </c>
      <c r="N20" s="15"/>
      <c r="O20" s="21" t="s">
        <v>3536</v>
      </c>
      <c r="P20" s="21" t="s">
        <v>3537</v>
      </c>
      <c r="Q20" s="21" t="s">
        <v>3538</v>
      </c>
      <c r="R20" s="26" t="s">
        <v>1340</v>
      </c>
      <c r="S20" s="26" t="s">
        <v>1340</v>
      </c>
      <c r="T20" s="14" t="s">
        <v>1340</v>
      </c>
      <c r="U20" s="12" t="s">
        <v>2711</v>
      </c>
    </row>
    <row r="21" spans="1:21" ht="106.05" customHeight="1" x14ac:dyDescent="0.3">
      <c r="A21" s="11">
        <v>92</v>
      </c>
      <c r="B21" s="12" t="s">
        <v>496</v>
      </c>
      <c r="C21" s="27"/>
      <c r="E21" s="12" t="s">
        <v>2714</v>
      </c>
      <c r="F21" s="12" t="s">
        <v>1421</v>
      </c>
      <c r="G21" s="27"/>
      <c r="I21" s="12" t="s">
        <v>2717</v>
      </c>
      <c r="J21" s="12" t="s">
        <v>1421</v>
      </c>
      <c r="L21" s="12" t="s">
        <v>3539</v>
      </c>
      <c r="O21" s="21" t="s">
        <v>3540</v>
      </c>
      <c r="P21" s="21" t="s">
        <v>3541</v>
      </c>
      <c r="Q21" s="21" t="s">
        <v>3542</v>
      </c>
      <c r="R21" s="26" t="s">
        <v>501</v>
      </c>
      <c r="S21" s="26" t="s">
        <v>2716</v>
      </c>
      <c r="T21" s="14" t="s">
        <v>501</v>
      </c>
      <c r="U21" s="12" t="s">
        <v>2715</v>
      </c>
    </row>
    <row r="22" spans="1:21" ht="106.05" customHeight="1" x14ac:dyDescent="0.3">
      <c r="A22" s="11">
        <v>93</v>
      </c>
      <c r="B22" s="12" t="s">
        <v>874</v>
      </c>
      <c r="C22" s="25">
        <v>344</v>
      </c>
      <c r="D22" s="13"/>
      <c r="E22" s="12" t="s">
        <v>2719</v>
      </c>
      <c r="F22" s="12" t="s">
        <v>1985</v>
      </c>
      <c r="G22">
        <v>173</v>
      </c>
      <c r="H22" s="13"/>
      <c r="I22" s="12" t="s">
        <v>2721</v>
      </c>
      <c r="J22" s="12" t="s">
        <v>3526</v>
      </c>
      <c r="L22" s="12" t="s">
        <v>3543</v>
      </c>
      <c r="O22" s="21" t="s">
        <v>3544</v>
      </c>
      <c r="P22" s="21" t="s">
        <v>3545</v>
      </c>
      <c r="Q22" s="21" t="s">
        <v>3546</v>
      </c>
      <c r="R22" s="26" t="s">
        <v>1341</v>
      </c>
      <c r="S22" s="26" t="s">
        <v>1988</v>
      </c>
      <c r="T22" s="26" t="s">
        <v>2722</v>
      </c>
      <c r="U22" s="12" t="s">
        <v>2720</v>
      </c>
    </row>
    <row r="23" spans="1:21" ht="106.05" customHeight="1" x14ac:dyDescent="0.3">
      <c r="A23" s="11">
        <v>94</v>
      </c>
      <c r="B23" s="12" t="s">
        <v>875</v>
      </c>
      <c r="C23" s="25"/>
      <c r="D23" s="13"/>
      <c r="E23" s="12" t="s">
        <v>2724</v>
      </c>
      <c r="F23" s="12" t="s">
        <v>3547</v>
      </c>
      <c r="G23" s="25"/>
      <c r="I23" s="12" t="s">
        <v>2726</v>
      </c>
      <c r="J23" s="12" t="s">
        <v>3548</v>
      </c>
      <c r="L23" s="12" t="s">
        <v>3549</v>
      </c>
      <c r="O23" s="21" t="s">
        <v>3550</v>
      </c>
      <c r="P23" s="21" t="s">
        <v>3551</v>
      </c>
      <c r="Q23" s="21" t="s">
        <v>3552</v>
      </c>
      <c r="R23" s="26" t="s">
        <v>1342</v>
      </c>
      <c r="S23" s="26" t="s">
        <v>1342</v>
      </c>
      <c r="T23" s="14" t="s">
        <v>1342</v>
      </c>
      <c r="U23" s="12" t="s">
        <v>2725</v>
      </c>
    </row>
    <row r="24" spans="1:21" ht="106.05" customHeight="1" x14ac:dyDescent="0.3">
      <c r="A24" s="11">
        <v>95</v>
      </c>
      <c r="B24" s="12" t="s">
        <v>503</v>
      </c>
      <c r="C24" s="25"/>
      <c r="E24" s="12" t="s">
        <v>2728</v>
      </c>
      <c r="F24" s="12" t="s">
        <v>1421</v>
      </c>
      <c r="G24" s="25"/>
      <c r="I24" s="12" t="s">
        <v>2730</v>
      </c>
      <c r="J24" s="12" t="s">
        <v>1421</v>
      </c>
      <c r="K24" s="25"/>
      <c r="L24" s="12" t="s">
        <v>3553</v>
      </c>
      <c r="O24" s="21" t="s">
        <v>3554</v>
      </c>
      <c r="P24" s="21" t="s">
        <v>3555</v>
      </c>
      <c r="Q24" s="21" t="s">
        <v>3556</v>
      </c>
      <c r="R24" s="26" t="s">
        <v>508</v>
      </c>
      <c r="S24" s="26" t="s">
        <v>508</v>
      </c>
      <c r="T24" s="26" t="s">
        <v>508</v>
      </c>
      <c r="U24" s="12" t="s">
        <v>2729</v>
      </c>
    </row>
    <row r="25" spans="1:21" ht="106.05" customHeight="1" x14ac:dyDescent="0.3">
      <c r="A25" s="11">
        <v>96</v>
      </c>
      <c r="B25" s="12" t="s">
        <v>876</v>
      </c>
      <c r="C25" s="13"/>
      <c r="E25" s="12" t="s">
        <v>2732</v>
      </c>
      <c r="F25" s="12" t="s">
        <v>1998</v>
      </c>
      <c r="G25" s="13"/>
      <c r="I25" s="12" t="s">
        <v>2734</v>
      </c>
      <c r="J25" s="12" t="s">
        <v>3557</v>
      </c>
      <c r="L25" s="12" t="s">
        <v>3558</v>
      </c>
      <c r="O25" s="21" t="s">
        <v>3559</v>
      </c>
      <c r="P25" s="21" t="s">
        <v>3560</v>
      </c>
      <c r="Q25" s="21" t="s">
        <v>3561</v>
      </c>
      <c r="R25" s="26" t="s">
        <v>1343</v>
      </c>
      <c r="S25" s="14" t="s">
        <v>2001</v>
      </c>
      <c r="T25" s="14" t="s">
        <v>2001</v>
      </c>
      <c r="U25" s="12" t="s">
        <v>2733</v>
      </c>
    </row>
    <row r="26" spans="1:21" ht="106.05" customHeight="1" x14ac:dyDescent="0.3">
      <c r="A26" s="11">
        <v>97</v>
      </c>
      <c r="B26" s="12" t="s">
        <v>877</v>
      </c>
      <c r="C26" s="25"/>
      <c r="E26" s="12" t="s">
        <v>2736</v>
      </c>
      <c r="F26" s="12" t="s">
        <v>3562</v>
      </c>
      <c r="G26" s="25"/>
      <c r="I26" s="12" t="s">
        <v>2738</v>
      </c>
      <c r="J26" s="12" t="s">
        <v>3562</v>
      </c>
      <c r="K26" s="25"/>
      <c r="L26" s="12" t="s">
        <v>3563</v>
      </c>
      <c r="N26">
        <v>400</v>
      </c>
      <c r="O26" s="21" t="s">
        <v>3564</v>
      </c>
      <c r="P26" s="21" t="s">
        <v>3565</v>
      </c>
      <c r="Q26" s="21" t="s">
        <v>3566</v>
      </c>
      <c r="R26" s="26" t="s">
        <v>1344</v>
      </c>
      <c r="S26" s="26" t="s">
        <v>2013</v>
      </c>
      <c r="T26" s="26" t="s">
        <v>2739</v>
      </c>
      <c r="U26" s="12" t="s">
        <v>2737</v>
      </c>
    </row>
    <row r="27" spans="1:21" ht="106.05" customHeight="1" x14ac:dyDescent="0.3">
      <c r="A27" s="11">
        <v>98</v>
      </c>
      <c r="B27" s="12" t="s">
        <v>510</v>
      </c>
      <c r="C27" s="13"/>
      <c r="E27" s="12" t="s">
        <v>2741</v>
      </c>
      <c r="F27" s="12" t="s">
        <v>1439</v>
      </c>
      <c r="G27" s="13"/>
      <c r="I27" s="12" t="s">
        <v>2743</v>
      </c>
      <c r="J27" s="12" t="s">
        <v>3567</v>
      </c>
      <c r="K27" s="13"/>
      <c r="L27" s="12" t="s">
        <v>3568</v>
      </c>
      <c r="O27" s="21" t="s">
        <v>3569</v>
      </c>
      <c r="P27" s="21" t="s">
        <v>3570</v>
      </c>
      <c r="Q27" s="21" t="s">
        <v>3571</v>
      </c>
      <c r="R27" s="26" t="s">
        <v>1345</v>
      </c>
      <c r="S27" s="26" t="s">
        <v>1345</v>
      </c>
      <c r="T27" s="26" t="s">
        <v>516</v>
      </c>
      <c r="U27" s="12" t="s">
        <v>2742</v>
      </c>
    </row>
    <row r="28" spans="1:21" ht="106.05" customHeight="1" x14ac:dyDescent="0.3">
      <c r="A28" s="11">
        <v>99</v>
      </c>
      <c r="B28" s="12" t="s">
        <v>878</v>
      </c>
      <c r="C28" s="13"/>
      <c r="E28" s="12" t="s">
        <v>2745</v>
      </c>
      <c r="F28" s="12" t="s">
        <v>1439</v>
      </c>
      <c r="I28" s="12" t="s">
        <v>2748</v>
      </c>
      <c r="J28" s="12" t="s">
        <v>2345</v>
      </c>
      <c r="L28" s="12" t="s">
        <v>3572</v>
      </c>
      <c r="O28" s="21" t="s">
        <v>3573</v>
      </c>
      <c r="P28" s="21" t="s">
        <v>3574</v>
      </c>
      <c r="Q28" s="21" t="s">
        <v>3575</v>
      </c>
      <c r="R28" s="26" t="s">
        <v>1346</v>
      </c>
      <c r="S28" s="14" t="s">
        <v>2747</v>
      </c>
      <c r="T28" s="14" t="s">
        <v>2025</v>
      </c>
      <c r="U28" s="12" t="s">
        <v>2746</v>
      </c>
    </row>
    <row r="29" spans="1:21" ht="106.05" customHeight="1" x14ac:dyDescent="0.3">
      <c r="A29" s="11">
        <v>100</v>
      </c>
      <c r="B29" s="12" t="s">
        <v>879</v>
      </c>
      <c r="C29">
        <v>217</v>
      </c>
      <c r="E29" s="12" t="s">
        <v>2750</v>
      </c>
      <c r="F29" s="12" t="s">
        <v>1439</v>
      </c>
      <c r="I29" s="12" t="s">
        <v>2753</v>
      </c>
      <c r="J29" s="12" t="s">
        <v>1439</v>
      </c>
      <c r="L29" s="12" t="s">
        <v>3576</v>
      </c>
      <c r="O29" s="21" t="s">
        <v>3577</v>
      </c>
      <c r="P29" s="21" t="s">
        <v>3578</v>
      </c>
      <c r="Q29" s="21" t="s">
        <v>3579</v>
      </c>
      <c r="R29" s="26" t="s">
        <v>1347</v>
      </c>
      <c r="S29" s="14" t="s">
        <v>2752</v>
      </c>
      <c r="T29" s="14" t="s">
        <v>2752</v>
      </c>
      <c r="U29" s="12" t="s">
        <v>2751</v>
      </c>
    </row>
  </sheetData>
  <autoFilter ref="A4:U29" xr:uid="{00000000-0009-0000-0000-000016000000}"/>
  <mergeCells count="2">
    <mergeCell ref="A1:U1"/>
    <mergeCell ref="A2:U2"/>
  </mergeCells>
  <hyperlinks>
    <hyperlink ref="R5" r:id="rId1" xr:uid="{00000000-0004-0000-1600-000000000000}"/>
    <hyperlink ref="S5" r:id="rId2" xr:uid="{00000000-0004-0000-1600-000001000000}"/>
    <hyperlink ref="T5" r:id="rId3" xr:uid="{00000000-0004-0000-1600-000002000000}"/>
    <hyperlink ref="R6" r:id="rId4" xr:uid="{00000000-0004-0000-1600-000003000000}"/>
    <hyperlink ref="S6" r:id="rId5" xr:uid="{00000000-0004-0000-1600-000004000000}"/>
    <hyperlink ref="T6" r:id="rId6" xr:uid="{00000000-0004-0000-1600-000005000000}"/>
    <hyperlink ref="R7" r:id="rId7" xr:uid="{00000000-0004-0000-1600-000006000000}"/>
    <hyperlink ref="S7" r:id="rId8" xr:uid="{00000000-0004-0000-1600-000007000000}"/>
    <hyperlink ref="T7" r:id="rId9" xr:uid="{00000000-0004-0000-1600-000008000000}"/>
    <hyperlink ref="R8" r:id="rId10" xr:uid="{00000000-0004-0000-1600-000009000000}"/>
    <hyperlink ref="S8" r:id="rId11" xr:uid="{00000000-0004-0000-1600-00000A000000}"/>
    <hyperlink ref="T8" r:id="rId12" xr:uid="{00000000-0004-0000-1600-00000B000000}"/>
    <hyperlink ref="R9" r:id="rId13" xr:uid="{00000000-0004-0000-1600-00000C000000}"/>
    <hyperlink ref="S9" r:id="rId14" xr:uid="{00000000-0004-0000-1600-00000D000000}"/>
    <hyperlink ref="T9" r:id="rId15" xr:uid="{00000000-0004-0000-1600-00000E000000}"/>
    <hyperlink ref="R10" r:id="rId16" xr:uid="{00000000-0004-0000-1600-00000F000000}"/>
    <hyperlink ref="S10" r:id="rId17" xr:uid="{00000000-0004-0000-1600-000010000000}"/>
    <hyperlink ref="T10" r:id="rId18" xr:uid="{00000000-0004-0000-1600-000011000000}"/>
    <hyperlink ref="R11" r:id="rId19" xr:uid="{00000000-0004-0000-1600-000012000000}"/>
    <hyperlink ref="S11" r:id="rId20" xr:uid="{00000000-0004-0000-1600-000013000000}"/>
    <hyperlink ref="T11" r:id="rId21" xr:uid="{00000000-0004-0000-1600-000014000000}"/>
    <hyperlink ref="R12" r:id="rId22" xr:uid="{00000000-0004-0000-1600-000015000000}"/>
    <hyperlink ref="S12" r:id="rId23" xr:uid="{00000000-0004-0000-1600-000016000000}"/>
    <hyperlink ref="T12" r:id="rId24" xr:uid="{00000000-0004-0000-1600-000017000000}"/>
    <hyperlink ref="R13" r:id="rId25" xr:uid="{00000000-0004-0000-1600-000018000000}"/>
    <hyperlink ref="S13" r:id="rId26" xr:uid="{00000000-0004-0000-1600-000019000000}"/>
    <hyperlink ref="T13" r:id="rId27" xr:uid="{00000000-0004-0000-1600-00001A000000}"/>
    <hyperlink ref="R14" r:id="rId28" xr:uid="{00000000-0004-0000-1600-00001B000000}"/>
    <hyperlink ref="S14" r:id="rId29" xr:uid="{00000000-0004-0000-1600-00001C000000}"/>
    <hyperlink ref="T14" r:id="rId30" xr:uid="{00000000-0004-0000-1600-00001D000000}"/>
    <hyperlink ref="R15" r:id="rId31" xr:uid="{00000000-0004-0000-1600-00001E000000}"/>
    <hyperlink ref="S15" r:id="rId32" xr:uid="{00000000-0004-0000-1600-00001F000000}"/>
    <hyperlink ref="T15" r:id="rId33" xr:uid="{00000000-0004-0000-1600-000020000000}"/>
    <hyperlink ref="R16" r:id="rId34" xr:uid="{00000000-0004-0000-1600-000021000000}"/>
    <hyperlink ref="S16" r:id="rId35" xr:uid="{00000000-0004-0000-1600-000022000000}"/>
    <hyperlink ref="T16" r:id="rId36" xr:uid="{00000000-0004-0000-1600-000023000000}"/>
    <hyperlink ref="R17" r:id="rId37" xr:uid="{00000000-0004-0000-1600-000024000000}"/>
    <hyperlink ref="S17" r:id="rId38" xr:uid="{00000000-0004-0000-1600-000025000000}"/>
    <hyperlink ref="T17" r:id="rId39" xr:uid="{00000000-0004-0000-1600-000026000000}"/>
    <hyperlink ref="R18" r:id="rId40" xr:uid="{00000000-0004-0000-1600-000027000000}"/>
    <hyperlink ref="S18" r:id="rId41" xr:uid="{00000000-0004-0000-1600-000028000000}"/>
    <hyperlink ref="T18" r:id="rId42" xr:uid="{00000000-0004-0000-1600-000029000000}"/>
    <hyperlink ref="R19" r:id="rId43" xr:uid="{00000000-0004-0000-1600-00002A000000}"/>
    <hyperlink ref="S19" r:id="rId44" xr:uid="{00000000-0004-0000-1600-00002B000000}"/>
    <hyperlink ref="T19" r:id="rId45" xr:uid="{00000000-0004-0000-1600-00002C000000}"/>
    <hyperlink ref="R20" r:id="rId46" xr:uid="{00000000-0004-0000-1600-00002D000000}"/>
    <hyperlink ref="S20" r:id="rId47" xr:uid="{00000000-0004-0000-1600-00002E000000}"/>
    <hyperlink ref="T20" r:id="rId48" xr:uid="{00000000-0004-0000-1600-00002F000000}"/>
    <hyperlink ref="R21" r:id="rId49" xr:uid="{00000000-0004-0000-1600-000030000000}"/>
    <hyperlink ref="S21" r:id="rId50" xr:uid="{00000000-0004-0000-1600-000031000000}"/>
    <hyperlink ref="T21" r:id="rId51" xr:uid="{00000000-0004-0000-1600-000032000000}"/>
    <hyperlink ref="R22" r:id="rId52" xr:uid="{00000000-0004-0000-1600-000033000000}"/>
    <hyperlink ref="S22" r:id="rId53" xr:uid="{00000000-0004-0000-1600-000034000000}"/>
    <hyperlink ref="T22" r:id="rId54" xr:uid="{00000000-0004-0000-1600-000035000000}"/>
    <hyperlink ref="R23" r:id="rId55" xr:uid="{00000000-0004-0000-1600-000036000000}"/>
    <hyperlink ref="S23" r:id="rId56" xr:uid="{00000000-0004-0000-1600-000037000000}"/>
    <hyperlink ref="T23" r:id="rId57" xr:uid="{00000000-0004-0000-1600-000038000000}"/>
    <hyperlink ref="R24" r:id="rId58" xr:uid="{00000000-0004-0000-1600-000039000000}"/>
    <hyperlink ref="S24" r:id="rId59" xr:uid="{00000000-0004-0000-1600-00003A000000}"/>
    <hyperlink ref="T24" r:id="rId60" xr:uid="{00000000-0004-0000-1600-00003B000000}"/>
    <hyperlink ref="R25" r:id="rId61" xr:uid="{00000000-0004-0000-1600-00003C000000}"/>
    <hyperlink ref="S25" r:id="rId62" xr:uid="{00000000-0004-0000-1600-00003D000000}"/>
    <hyperlink ref="T25" r:id="rId63" xr:uid="{00000000-0004-0000-1600-00003E000000}"/>
    <hyperlink ref="R26" r:id="rId64" xr:uid="{00000000-0004-0000-1600-00003F000000}"/>
    <hyperlink ref="S26" r:id="rId65" xr:uid="{00000000-0004-0000-1600-000040000000}"/>
    <hyperlink ref="T26" r:id="rId66" xr:uid="{00000000-0004-0000-1600-000041000000}"/>
    <hyperlink ref="R27" r:id="rId67" xr:uid="{00000000-0004-0000-1600-000042000000}"/>
    <hyperlink ref="S27" r:id="rId68" xr:uid="{00000000-0004-0000-1600-000043000000}"/>
    <hyperlink ref="T27" r:id="rId69" xr:uid="{00000000-0004-0000-1600-000044000000}"/>
    <hyperlink ref="R28" r:id="rId70" xr:uid="{00000000-0004-0000-1600-000045000000}"/>
    <hyperlink ref="S28" r:id="rId71" xr:uid="{00000000-0004-0000-1600-000046000000}"/>
    <hyperlink ref="T28" r:id="rId72" xr:uid="{00000000-0004-0000-1600-000047000000}"/>
    <hyperlink ref="R29" r:id="rId73" xr:uid="{00000000-0004-0000-1600-000048000000}"/>
    <hyperlink ref="S29" r:id="rId74" xr:uid="{00000000-0004-0000-1600-000049000000}"/>
    <hyperlink ref="T29" r:id="rId75" xr:uid="{00000000-0004-0000-1600-00004A000000}"/>
  </hyperlinks>
  <printOptions horizontalCentered="1"/>
  <pageMargins left="0.75" right="0.75" top="1" bottom="1" header="0.5" footer="0.5"/>
  <pageSetup fitToHeight="0" orientation="landscape"/>
  <legacyDrawing r:id="rId7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25" customWidth="1"/>
    <col min="3" max="3" width="37" customWidth="1"/>
    <col min="4" max="5" width="34" customWidth="1"/>
    <col min="6" max="6" width="37" customWidth="1"/>
    <col min="7" max="7" width="51" customWidth="1"/>
    <col min="8" max="8" width="59" customWidth="1"/>
    <col min="9" max="9" width="57" customWidth="1"/>
  </cols>
  <sheetData>
    <row r="1" spans="1:9" x14ac:dyDescent="0.3">
      <c r="A1" t="s">
        <v>3580</v>
      </c>
    </row>
    <row r="2" spans="1:9" x14ac:dyDescent="0.3">
      <c r="A2" t="s">
        <v>3581</v>
      </c>
    </row>
    <row r="4" spans="1:9" ht="34.950000000000003" customHeight="1" x14ac:dyDescent="0.3">
      <c r="A4" s="36" t="s">
        <v>709</v>
      </c>
      <c r="B4" s="36" t="s">
        <v>179</v>
      </c>
      <c r="C4" s="36" t="s">
        <v>3438</v>
      </c>
      <c r="D4" s="36" t="s">
        <v>3439</v>
      </c>
      <c r="E4" s="36" t="s">
        <v>3440</v>
      </c>
      <c r="F4" s="36" t="s">
        <v>3441</v>
      </c>
      <c r="G4" s="36" t="s">
        <v>3442</v>
      </c>
      <c r="H4" s="36" t="s">
        <v>3443</v>
      </c>
      <c r="I4" s="36" t="s">
        <v>3444</v>
      </c>
    </row>
    <row r="5" spans="1:9" ht="82.95" customHeight="1" x14ac:dyDescent="0.3">
      <c r="A5" s="37">
        <v>76</v>
      </c>
      <c r="B5" s="37" t="s">
        <v>446</v>
      </c>
      <c r="C5" s="37" t="s">
        <v>3582</v>
      </c>
      <c r="D5" s="37" t="s">
        <v>3583</v>
      </c>
      <c r="E5" s="37" t="s">
        <v>3584</v>
      </c>
      <c r="F5" s="37" t="s">
        <v>3585</v>
      </c>
      <c r="G5" s="37" t="s">
        <v>2628</v>
      </c>
      <c r="H5" s="38" t="s">
        <v>1327</v>
      </c>
      <c r="I5" s="38" t="s">
        <v>2631</v>
      </c>
    </row>
    <row r="6" spans="1:9" ht="82.95" customHeight="1" x14ac:dyDescent="0.3">
      <c r="A6" s="37">
        <v>77</v>
      </c>
      <c r="B6" s="37" t="s">
        <v>453</v>
      </c>
      <c r="C6" s="37" t="s">
        <v>3586</v>
      </c>
      <c r="D6" s="37" t="s">
        <v>3583</v>
      </c>
      <c r="E6" s="37" t="s">
        <v>3584</v>
      </c>
      <c r="F6" s="37" t="s">
        <v>3585</v>
      </c>
      <c r="G6" s="37" t="s">
        <v>2637</v>
      </c>
      <c r="H6" s="38" t="s">
        <v>1328</v>
      </c>
      <c r="I6" s="38" t="s">
        <v>2638</v>
      </c>
    </row>
    <row r="7" spans="1:9" ht="82.95" customHeight="1" x14ac:dyDescent="0.3">
      <c r="A7" s="37">
        <v>78</v>
      </c>
      <c r="B7" s="37" t="s">
        <v>865</v>
      </c>
      <c r="C7" s="37" t="s">
        <v>3586</v>
      </c>
      <c r="D7" s="37" t="s">
        <v>3583</v>
      </c>
      <c r="E7" s="37" t="s">
        <v>3584</v>
      </c>
      <c r="F7" s="37" t="s">
        <v>3585</v>
      </c>
      <c r="G7" s="37" t="s">
        <v>2642</v>
      </c>
      <c r="H7" s="38" t="s">
        <v>1329</v>
      </c>
      <c r="I7" s="38" t="s">
        <v>2643</v>
      </c>
    </row>
    <row r="8" spans="1:9" ht="82.95" customHeight="1" x14ac:dyDescent="0.3">
      <c r="A8" s="37">
        <v>79</v>
      </c>
      <c r="B8" s="37" t="s">
        <v>461</v>
      </c>
      <c r="C8" s="37" t="s">
        <v>3582</v>
      </c>
      <c r="D8" s="37" t="s">
        <v>3583</v>
      </c>
      <c r="E8" s="37" t="s">
        <v>3584</v>
      </c>
      <c r="F8" s="37" t="s">
        <v>3585</v>
      </c>
      <c r="G8" s="37" t="s">
        <v>2647</v>
      </c>
      <c r="H8" s="38" t="s">
        <v>1330</v>
      </c>
      <c r="I8" s="38" t="s">
        <v>2648</v>
      </c>
    </row>
    <row r="9" spans="1:9" ht="82.95" customHeight="1" x14ac:dyDescent="0.3">
      <c r="A9" s="37">
        <v>80</v>
      </c>
      <c r="B9" s="37" t="s">
        <v>866</v>
      </c>
      <c r="C9" s="37" t="s">
        <v>3586</v>
      </c>
      <c r="D9" s="37" t="s">
        <v>3583</v>
      </c>
      <c r="E9" s="37" t="s">
        <v>3584</v>
      </c>
      <c r="F9" s="37" t="s">
        <v>3585</v>
      </c>
      <c r="G9" s="37" t="s">
        <v>2652</v>
      </c>
      <c r="H9" s="38" t="s">
        <v>1331</v>
      </c>
      <c r="I9" s="38" t="s">
        <v>1331</v>
      </c>
    </row>
    <row r="10" spans="1:9" ht="82.95" customHeight="1" x14ac:dyDescent="0.3">
      <c r="A10" s="37">
        <v>81</v>
      </c>
      <c r="B10" s="37" t="s">
        <v>468</v>
      </c>
      <c r="C10" s="37" t="s">
        <v>3586</v>
      </c>
      <c r="D10" s="37" t="s">
        <v>3583</v>
      </c>
      <c r="E10" s="37" t="s">
        <v>3584</v>
      </c>
      <c r="F10" s="37" t="s">
        <v>3585</v>
      </c>
      <c r="G10" s="37" t="s">
        <v>2656</v>
      </c>
      <c r="H10" s="38" t="s">
        <v>473</v>
      </c>
      <c r="I10" s="38" t="s">
        <v>2657</v>
      </c>
    </row>
    <row r="11" spans="1:9" ht="82.95" customHeight="1" x14ac:dyDescent="0.3">
      <c r="A11" s="37">
        <v>82</v>
      </c>
      <c r="B11" s="37" t="s">
        <v>867</v>
      </c>
      <c r="C11" s="37" t="s">
        <v>3582</v>
      </c>
      <c r="D11" s="37" t="s">
        <v>3583</v>
      </c>
      <c r="E11" s="37" t="s">
        <v>3584</v>
      </c>
      <c r="F11" s="37" t="s">
        <v>3585</v>
      </c>
      <c r="G11" s="37" t="s">
        <v>2661</v>
      </c>
      <c r="H11" s="38" t="s">
        <v>1332</v>
      </c>
      <c r="I11" s="38" t="s">
        <v>2662</v>
      </c>
    </row>
    <row r="12" spans="1:9" ht="82.95" customHeight="1" x14ac:dyDescent="0.3">
      <c r="A12" s="37">
        <v>83</v>
      </c>
      <c r="B12" s="37" t="s">
        <v>868</v>
      </c>
      <c r="C12" s="37" t="s">
        <v>3586</v>
      </c>
      <c r="D12" s="37" t="s">
        <v>3583</v>
      </c>
      <c r="E12" s="37" t="s">
        <v>3584</v>
      </c>
      <c r="F12" s="37" t="s">
        <v>3585</v>
      </c>
      <c r="G12" s="37" t="s">
        <v>2667</v>
      </c>
      <c r="H12" s="38" t="s">
        <v>1333</v>
      </c>
      <c r="I12" s="38" t="s">
        <v>2668</v>
      </c>
    </row>
    <row r="13" spans="1:9" ht="82.95" customHeight="1" x14ac:dyDescent="0.3">
      <c r="A13" s="37">
        <v>84</v>
      </c>
      <c r="B13" s="37" t="s">
        <v>475</v>
      </c>
      <c r="C13" s="37" t="s">
        <v>3582</v>
      </c>
      <c r="D13" s="37" t="s">
        <v>3587</v>
      </c>
      <c r="E13" s="37" t="s">
        <v>3584</v>
      </c>
      <c r="F13" s="37" t="s">
        <v>3588</v>
      </c>
      <c r="G13" s="37" t="s">
        <v>2673</v>
      </c>
      <c r="H13" s="38" t="s">
        <v>479</v>
      </c>
      <c r="I13" s="38" t="s">
        <v>2674</v>
      </c>
    </row>
    <row r="14" spans="1:9" ht="82.95" customHeight="1" x14ac:dyDescent="0.3">
      <c r="A14" s="37">
        <v>85</v>
      </c>
      <c r="B14" s="37" t="s">
        <v>869</v>
      </c>
      <c r="C14" s="37" t="s">
        <v>3586</v>
      </c>
      <c r="D14" s="37" t="s">
        <v>3583</v>
      </c>
      <c r="E14" s="37" t="s">
        <v>3584</v>
      </c>
      <c r="F14" s="37" t="s">
        <v>3585</v>
      </c>
      <c r="G14" s="37" t="s">
        <v>2679</v>
      </c>
      <c r="H14" s="38" t="s">
        <v>1334</v>
      </c>
      <c r="I14" s="38" t="s">
        <v>2680</v>
      </c>
    </row>
    <row r="15" spans="1:9" ht="82.95" customHeight="1" x14ac:dyDescent="0.3">
      <c r="A15" s="37">
        <v>86</v>
      </c>
      <c r="B15" s="37" t="s">
        <v>481</v>
      </c>
      <c r="C15" s="37" t="s">
        <v>3582</v>
      </c>
      <c r="D15" s="37" t="s">
        <v>3587</v>
      </c>
      <c r="E15" s="37" t="s">
        <v>3584</v>
      </c>
      <c r="F15" s="37" t="s">
        <v>3585</v>
      </c>
      <c r="G15" s="37" t="s">
        <v>2684</v>
      </c>
      <c r="H15" s="38" t="s">
        <v>1335</v>
      </c>
      <c r="I15" s="38" t="s">
        <v>2685</v>
      </c>
    </row>
    <row r="16" spans="1:9" ht="82.95" customHeight="1" x14ac:dyDescent="0.3">
      <c r="A16" s="37">
        <v>87</v>
      </c>
      <c r="B16" s="37" t="s">
        <v>870</v>
      </c>
      <c r="C16" s="37" t="s">
        <v>3582</v>
      </c>
      <c r="D16" s="37" t="s">
        <v>3583</v>
      </c>
      <c r="E16" s="37" t="s">
        <v>3584</v>
      </c>
      <c r="F16" s="37" t="s">
        <v>3585</v>
      </c>
      <c r="G16" s="37" t="s">
        <v>2689</v>
      </c>
      <c r="H16" s="38" t="s">
        <v>1336</v>
      </c>
      <c r="I16" s="38" t="s">
        <v>2690</v>
      </c>
    </row>
    <row r="17" spans="1:9" ht="82.95" customHeight="1" x14ac:dyDescent="0.3">
      <c r="A17" s="37">
        <v>88</v>
      </c>
      <c r="B17" s="37" t="s">
        <v>871</v>
      </c>
      <c r="C17" s="37" t="s">
        <v>3586</v>
      </c>
      <c r="D17" s="37" t="s">
        <v>3583</v>
      </c>
      <c r="E17" s="37" t="s">
        <v>3584</v>
      </c>
      <c r="F17" s="37" t="s">
        <v>3585</v>
      </c>
      <c r="G17" s="37" t="s">
        <v>2695</v>
      </c>
      <c r="H17" s="38" t="s">
        <v>1337</v>
      </c>
      <c r="I17" s="38" t="s">
        <v>2696</v>
      </c>
    </row>
    <row r="18" spans="1:9" ht="82.95" customHeight="1" x14ac:dyDescent="0.3">
      <c r="A18" s="37">
        <v>89</v>
      </c>
      <c r="B18" s="37" t="s">
        <v>872</v>
      </c>
      <c r="C18" s="37" t="s">
        <v>3586</v>
      </c>
      <c r="D18" s="37" t="s">
        <v>3583</v>
      </c>
      <c r="E18" s="37" t="s">
        <v>3584</v>
      </c>
      <c r="F18" s="37" t="s">
        <v>3585</v>
      </c>
      <c r="G18" s="37" t="s">
        <v>2700</v>
      </c>
      <c r="H18" s="38" t="s">
        <v>1338</v>
      </c>
      <c r="I18" s="38" t="s">
        <v>2701</v>
      </c>
    </row>
    <row r="19" spans="1:9" ht="82.95" customHeight="1" x14ac:dyDescent="0.3">
      <c r="A19" s="37">
        <v>90</v>
      </c>
      <c r="B19" s="37" t="s">
        <v>488</v>
      </c>
      <c r="C19" s="37" t="s">
        <v>3582</v>
      </c>
      <c r="D19" s="37" t="s">
        <v>3587</v>
      </c>
      <c r="E19" s="37" t="s">
        <v>3584</v>
      </c>
      <c r="F19" s="37" t="s">
        <v>3585</v>
      </c>
      <c r="G19" s="37" t="s">
        <v>2706</v>
      </c>
      <c r="H19" s="38" t="s">
        <v>1339</v>
      </c>
      <c r="I19" s="38" t="s">
        <v>2707</v>
      </c>
    </row>
    <row r="20" spans="1:9" ht="82.95" customHeight="1" x14ac:dyDescent="0.3">
      <c r="A20" s="37">
        <v>91</v>
      </c>
      <c r="B20" s="37" t="s">
        <v>873</v>
      </c>
      <c r="C20" s="37" t="s">
        <v>3586</v>
      </c>
      <c r="D20" s="37" t="s">
        <v>3583</v>
      </c>
      <c r="E20" s="37" t="s">
        <v>3584</v>
      </c>
      <c r="F20" s="37" t="s">
        <v>3585</v>
      </c>
      <c r="G20" s="37" t="s">
        <v>2711</v>
      </c>
      <c r="H20" s="38" t="s">
        <v>1340</v>
      </c>
      <c r="I20" s="38" t="s">
        <v>1340</v>
      </c>
    </row>
    <row r="21" spans="1:9" ht="82.95" customHeight="1" x14ac:dyDescent="0.3">
      <c r="A21" s="37">
        <v>92</v>
      </c>
      <c r="B21" s="37" t="s">
        <v>496</v>
      </c>
      <c r="C21" s="37" t="s">
        <v>3586</v>
      </c>
      <c r="D21" s="37" t="s">
        <v>3583</v>
      </c>
      <c r="E21" s="37" t="s">
        <v>3584</v>
      </c>
      <c r="F21" s="37" t="s">
        <v>3585</v>
      </c>
      <c r="G21" s="37" t="s">
        <v>2715</v>
      </c>
      <c r="H21" s="38" t="s">
        <v>501</v>
      </c>
      <c r="I21" s="38" t="s">
        <v>2716</v>
      </c>
    </row>
    <row r="22" spans="1:9" ht="82.95" customHeight="1" x14ac:dyDescent="0.3">
      <c r="A22" s="37">
        <v>93</v>
      </c>
      <c r="B22" s="37" t="s">
        <v>874</v>
      </c>
      <c r="C22" s="37" t="s">
        <v>3582</v>
      </c>
      <c r="D22" s="37" t="s">
        <v>3587</v>
      </c>
      <c r="E22" s="37" t="s">
        <v>3584</v>
      </c>
      <c r="F22" s="37" t="s">
        <v>3585</v>
      </c>
      <c r="G22" s="37" t="s">
        <v>2720</v>
      </c>
      <c r="H22" s="38" t="s">
        <v>1341</v>
      </c>
      <c r="I22" s="38" t="s">
        <v>1988</v>
      </c>
    </row>
    <row r="23" spans="1:9" ht="82.95" customHeight="1" x14ac:dyDescent="0.3">
      <c r="A23" s="37">
        <v>94</v>
      </c>
      <c r="B23" s="37" t="s">
        <v>875</v>
      </c>
      <c r="C23" s="37" t="s">
        <v>3586</v>
      </c>
      <c r="D23" s="37" t="s">
        <v>3583</v>
      </c>
      <c r="E23" s="37" t="s">
        <v>3584</v>
      </c>
      <c r="F23" s="37" t="s">
        <v>3585</v>
      </c>
      <c r="G23" s="37" t="s">
        <v>2725</v>
      </c>
      <c r="H23" s="38" t="s">
        <v>1342</v>
      </c>
      <c r="I23" s="38" t="s">
        <v>1342</v>
      </c>
    </row>
    <row r="24" spans="1:9" ht="82.95" customHeight="1" x14ac:dyDescent="0.3">
      <c r="A24" s="37">
        <v>95</v>
      </c>
      <c r="B24" s="37" t="s">
        <v>503</v>
      </c>
      <c r="C24" s="37" t="s">
        <v>3586</v>
      </c>
      <c r="D24" s="37" t="s">
        <v>3583</v>
      </c>
      <c r="E24" s="37" t="s">
        <v>3584</v>
      </c>
      <c r="F24" s="37" t="s">
        <v>3585</v>
      </c>
      <c r="G24" s="37" t="s">
        <v>2729</v>
      </c>
      <c r="H24" s="38" t="s">
        <v>508</v>
      </c>
      <c r="I24" s="38" t="s">
        <v>508</v>
      </c>
    </row>
    <row r="25" spans="1:9" ht="82.95" customHeight="1" x14ac:dyDescent="0.3">
      <c r="A25" s="37">
        <v>96</v>
      </c>
      <c r="B25" s="37" t="s">
        <v>876</v>
      </c>
      <c r="C25" s="37" t="s">
        <v>3586</v>
      </c>
      <c r="D25" s="37" t="s">
        <v>3583</v>
      </c>
      <c r="E25" s="37" t="s">
        <v>3584</v>
      </c>
      <c r="F25" s="37" t="s">
        <v>3585</v>
      </c>
      <c r="G25" s="37" t="s">
        <v>2733</v>
      </c>
      <c r="H25" s="38" t="s">
        <v>1343</v>
      </c>
      <c r="I25" s="38" t="s">
        <v>2001</v>
      </c>
    </row>
    <row r="26" spans="1:9" ht="82.95" customHeight="1" x14ac:dyDescent="0.3">
      <c r="A26" s="37">
        <v>97</v>
      </c>
      <c r="B26" s="37" t="s">
        <v>877</v>
      </c>
      <c r="C26" s="37" t="s">
        <v>3586</v>
      </c>
      <c r="D26" s="37" t="s">
        <v>3583</v>
      </c>
      <c r="E26" s="37" t="s">
        <v>3584</v>
      </c>
      <c r="F26" s="37" t="s">
        <v>3585</v>
      </c>
      <c r="G26" s="37" t="s">
        <v>2737</v>
      </c>
      <c r="H26" s="38" t="s">
        <v>1344</v>
      </c>
      <c r="I26" s="38" t="s">
        <v>2013</v>
      </c>
    </row>
    <row r="27" spans="1:9" ht="82.95" customHeight="1" x14ac:dyDescent="0.3">
      <c r="A27" s="37">
        <v>98</v>
      </c>
      <c r="B27" s="37" t="s">
        <v>510</v>
      </c>
      <c r="C27" s="37" t="s">
        <v>3586</v>
      </c>
      <c r="D27" s="37" t="s">
        <v>3583</v>
      </c>
      <c r="E27" s="37" t="s">
        <v>3584</v>
      </c>
      <c r="F27" s="37" t="s">
        <v>3589</v>
      </c>
      <c r="G27" s="37" t="s">
        <v>2742</v>
      </c>
      <c r="H27" s="38" t="s">
        <v>1345</v>
      </c>
      <c r="I27" s="38" t="s">
        <v>1345</v>
      </c>
    </row>
    <row r="28" spans="1:9" ht="82.95" customHeight="1" x14ac:dyDescent="0.3">
      <c r="A28" s="37">
        <v>99</v>
      </c>
      <c r="B28" s="37" t="s">
        <v>878</v>
      </c>
      <c r="C28" s="37" t="s">
        <v>3586</v>
      </c>
      <c r="D28" s="37" t="s">
        <v>3583</v>
      </c>
      <c r="E28" s="37" t="s">
        <v>3584</v>
      </c>
      <c r="F28" s="37" t="s">
        <v>3585</v>
      </c>
      <c r="G28" s="37" t="s">
        <v>2746</v>
      </c>
      <c r="H28" s="38" t="s">
        <v>1346</v>
      </c>
      <c r="I28" s="38" t="s">
        <v>2747</v>
      </c>
    </row>
    <row r="29" spans="1:9" ht="82.95" customHeight="1" x14ac:dyDescent="0.3">
      <c r="A29" s="37">
        <v>100</v>
      </c>
      <c r="B29" s="37" t="s">
        <v>879</v>
      </c>
      <c r="C29" s="37" t="s">
        <v>3582</v>
      </c>
      <c r="D29" s="37" t="s">
        <v>3583</v>
      </c>
      <c r="E29" s="37" t="s">
        <v>3584</v>
      </c>
      <c r="F29" s="37" t="s">
        <v>3585</v>
      </c>
      <c r="G29" s="37" t="s">
        <v>2751</v>
      </c>
      <c r="H29" s="38" t="s">
        <v>1347</v>
      </c>
      <c r="I29" s="38" t="s">
        <v>2752</v>
      </c>
    </row>
  </sheetData>
  <autoFilter ref="A4:I29" xr:uid="{00000000-0009-0000-0000-000017000000}"/>
  <hyperlinks>
    <hyperlink ref="H5" r:id="rId1" xr:uid="{00000000-0004-0000-1700-000000000000}"/>
    <hyperlink ref="I5" r:id="rId2" xr:uid="{00000000-0004-0000-1700-000001000000}"/>
    <hyperlink ref="H6" r:id="rId3" xr:uid="{00000000-0004-0000-1700-000002000000}"/>
    <hyperlink ref="I6" r:id="rId4" xr:uid="{00000000-0004-0000-1700-000003000000}"/>
    <hyperlink ref="H7" r:id="rId5" xr:uid="{00000000-0004-0000-1700-000004000000}"/>
    <hyperlink ref="I7" r:id="rId6" xr:uid="{00000000-0004-0000-1700-000005000000}"/>
    <hyperlink ref="H8" r:id="rId7" xr:uid="{00000000-0004-0000-1700-000006000000}"/>
    <hyperlink ref="I8" r:id="rId8" xr:uid="{00000000-0004-0000-1700-000007000000}"/>
    <hyperlink ref="H9" r:id="rId9" xr:uid="{00000000-0004-0000-1700-000008000000}"/>
    <hyperlink ref="I9" r:id="rId10" xr:uid="{00000000-0004-0000-1700-000009000000}"/>
    <hyperlink ref="H10" r:id="rId11" xr:uid="{00000000-0004-0000-1700-00000A000000}"/>
    <hyperlink ref="I10" r:id="rId12" xr:uid="{00000000-0004-0000-1700-00000B000000}"/>
    <hyperlink ref="H11" r:id="rId13" xr:uid="{00000000-0004-0000-1700-00000C000000}"/>
    <hyperlink ref="I11" r:id="rId14" xr:uid="{00000000-0004-0000-1700-00000D000000}"/>
    <hyperlink ref="H12" r:id="rId15" xr:uid="{00000000-0004-0000-1700-00000E000000}"/>
    <hyperlink ref="I12" r:id="rId16" xr:uid="{00000000-0004-0000-1700-00000F000000}"/>
    <hyperlink ref="H13" r:id="rId17" xr:uid="{00000000-0004-0000-1700-000010000000}"/>
    <hyperlink ref="I13" r:id="rId18" xr:uid="{00000000-0004-0000-1700-000011000000}"/>
    <hyperlink ref="H14" r:id="rId19" xr:uid="{00000000-0004-0000-1700-000012000000}"/>
    <hyperlink ref="I14" r:id="rId20" xr:uid="{00000000-0004-0000-1700-000013000000}"/>
    <hyperlink ref="H15" r:id="rId21" xr:uid="{00000000-0004-0000-1700-000014000000}"/>
    <hyperlink ref="I15" r:id="rId22" xr:uid="{00000000-0004-0000-1700-000015000000}"/>
    <hyperlink ref="H16" r:id="rId23" xr:uid="{00000000-0004-0000-1700-000016000000}"/>
    <hyperlink ref="I16" r:id="rId24" xr:uid="{00000000-0004-0000-1700-000017000000}"/>
    <hyperlink ref="H17" r:id="rId25" xr:uid="{00000000-0004-0000-1700-000018000000}"/>
    <hyperlink ref="I17" r:id="rId26" xr:uid="{00000000-0004-0000-1700-000019000000}"/>
    <hyperlink ref="H18" r:id="rId27" xr:uid="{00000000-0004-0000-1700-00001A000000}"/>
    <hyperlink ref="I18" r:id="rId28" xr:uid="{00000000-0004-0000-1700-00001B000000}"/>
    <hyperlink ref="H19" r:id="rId29" xr:uid="{00000000-0004-0000-1700-00001C000000}"/>
    <hyperlink ref="I19" r:id="rId30" xr:uid="{00000000-0004-0000-1700-00001D000000}"/>
    <hyperlink ref="H20" r:id="rId31" xr:uid="{00000000-0004-0000-1700-00001E000000}"/>
    <hyperlink ref="I20" r:id="rId32" xr:uid="{00000000-0004-0000-1700-00001F000000}"/>
    <hyperlink ref="H21" r:id="rId33" xr:uid="{00000000-0004-0000-1700-000020000000}"/>
    <hyperlink ref="I21" r:id="rId34" xr:uid="{00000000-0004-0000-1700-000021000000}"/>
    <hyperlink ref="H22" r:id="rId35" xr:uid="{00000000-0004-0000-1700-000022000000}"/>
    <hyperlink ref="I22" r:id="rId36" xr:uid="{00000000-0004-0000-1700-000023000000}"/>
    <hyperlink ref="H23" r:id="rId37" xr:uid="{00000000-0004-0000-1700-000024000000}"/>
    <hyperlink ref="I23" r:id="rId38" xr:uid="{00000000-0004-0000-1700-000025000000}"/>
    <hyperlink ref="H24" r:id="rId39" xr:uid="{00000000-0004-0000-1700-000026000000}"/>
    <hyperlink ref="I24" r:id="rId40" xr:uid="{00000000-0004-0000-1700-000027000000}"/>
    <hyperlink ref="H25" r:id="rId41" xr:uid="{00000000-0004-0000-1700-000028000000}"/>
    <hyperlink ref="I25" r:id="rId42" xr:uid="{00000000-0004-0000-1700-000029000000}"/>
    <hyperlink ref="H26" r:id="rId43" xr:uid="{00000000-0004-0000-1700-00002A000000}"/>
    <hyperlink ref="I26" r:id="rId44" xr:uid="{00000000-0004-0000-1700-00002B000000}"/>
    <hyperlink ref="H27" r:id="rId45" xr:uid="{00000000-0004-0000-1700-00002C000000}"/>
    <hyperlink ref="I27" r:id="rId46" xr:uid="{00000000-0004-0000-1700-00002D000000}"/>
    <hyperlink ref="H28" r:id="rId47" xr:uid="{00000000-0004-0000-1700-00002E000000}"/>
    <hyperlink ref="I28" r:id="rId48" xr:uid="{00000000-0004-0000-1700-00002F000000}"/>
    <hyperlink ref="H29" r:id="rId49" xr:uid="{00000000-0004-0000-1700-000030000000}"/>
    <hyperlink ref="I29" r:id="rId50" xr:uid="{00000000-0004-0000-1700-000031000000}"/>
  </hyperlink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9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42" customWidth="1"/>
    <col min="2" max="2" width="54" customWidth="1"/>
    <col min="3" max="3" width="72" customWidth="1"/>
    <col min="4" max="4" width="83" customWidth="1"/>
    <col min="5" max="5" width="87" customWidth="1"/>
  </cols>
  <sheetData>
    <row r="1" spans="1:5" ht="37.049999999999997" customHeight="1" x14ac:dyDescent="0.3">
      <c r="A1" s="36" t="s">
        <v>3590</v>
      </c>
      <c r="B1" s="36" t="s">
        <v>3591</v>
      </c>
      <c r="C1" s="36" t="s">
        <v>3592</v>
      </c>
      <c r="D1" s="36" t="s">
        <v>3593</v>
      </c>
      <c r="E1" s="36" t="s">
        <v>1599</v>
      </c>
    </row>
    <row r="2" spans="1:5" ht="100.05" customHeight="1" x14ac:dyDescent="0.3">
      <c r="A2" s="37" t="s">
        <v>3594</v>
      </c>
      <c r="B2" s="37" t="s">
        <v>3595</v>
      </c>
      <c r="C2" s="37" t="s">
        <v>3596</v>
      </c>
      <c r="D2" s="37" t="s">
        <v>3597</v>
      </c>
      <c r="E2" s="38" t="s">
        <v>516</v>
      </c>
    </row>
    <row r="3" spans="1:5" ht="100.05" customHeight="1" x14ac:dyDescent="0.3">
      <c r="A3" s="37" t="s">
        <v>3598</v>
      </c>
      <c r="B3" s="37" t="s">
        <v>3599</v>
      </c>
      <c r="C3" s="37" t="s">
        <v>3600</v>
      </c>
      <c r="D3" s="37" t="s">
        <v>3601</v>
      </c>
      <c r="E3" s="38" t="s">
        <v>1934</v>
      </c>
    </row>
    <row r="4" spans="1:5" ht="100.05" customHeight="1" x14ac:dyDescent="0.3">
      <c r="A4" s="37" t="s">
        <v>3602</v>
      </c>
      <c r="B4" s="37" t="s">
        <v>3603</v>
      </c>
      <c r="C4" s="37" t="s">
        <v>3604</v>
      </c>
      <c r="D4" s="37" t="s">
        <v>3605</v>
      </c>
      <c r="E4" s="38" t="s">
        <v>2025</v>
      </c>
    </row>
    <row r="5" spans="1:5" ht="100.05" customHeight="1" x14ac:dyDescent="0.3">
      <c r="A5" s="37" t="s">
        <v>3606</v>
      </c>
      <c r="B5" s="37" t="s">
        <v>3607</v>
      </c>
      <c r="C5" s="37" t="s">
        <v>3608</v>
      </c>
      <c r="D5" s="37" t="s">
        <v>3609</v>
      </c>
      <c r="E5" s="38" t="s">
        <v>494</v>
      </c>
    </row>
    <row r="6" spans="1:5" ht="100.05" customHeight="1" x14ac:dyDescent="0.3">
      <c r="A6" s="37" t="s">
        <v>3610</v>
      </c>
      <c r="B6" s="37" t="s">
        <v>3611</v>
      </c>
      <c r="C6" s="37" t="s">
        <v>3612</v>
      </c>
      <c r="D6" s="37" t="s">
        <v>3613</v>
      </c>
      <c r="E6" s="38" t="s">
        <v>1336</v>
      </c>
    </row>
    <row r="7" spans="1:5" ht="100.05" customHeight="1" x14ac:dyDescent="0.3">
      <c r="A7" s="37" t="s">
        <v>3614</v>
      </c>
      <c r="B7" s="37" t="s">
        <v>3615</v>
      </c>
      <c r="C7" s="37" t="s">
        <v>3616</v>
      </c>
      <c r="D7" s="37" t="s">
        <v>3617</v>
      </c>
      <c r="E7" s="38" t="s">
        <v>2013</v>
      </c>
    </row>
    <row r="8" spans="1:5" ht="100.05" customHeight="1" x14ac:dyDescent="0.3">
      <c r="A8" s="37" t="s">
        <v>3618</v>
      </c>
      <c r="B8" s="37">
        <v>0</v>
      </c>
      <c r="C8" s="37" t="s">
        <v>3619</v>
      </c>
      <c r="D8" s="37" t="s">
        <v>3620</v>
      </c>
      <c r="E8" s="38" t="s">
        <v>516</v>
      </c>
    </row>
    <row r="9" spans="1:5" x14ac:dyDescent="0.3">
      <c r="A9" t="s">
        <v>3621</v>
      </c>
      <c r="B9" t="s">
        <v>3622</v>
      </c>
      <c r="C9" t="s">
        <v>3623</v>
      </c>
      <c r="D9" t="s">
        <v>3624</v>
      </c>
      <c r="E9" t="s">
        <v>2038</v>
      </c>
    </row>
  </sheetData>
  <autoFilter ref="A1:E8" xr:uid="{00000000-0009-0000-0000-000018000000}"/>
  <hyperlinks>
    <hyperlink ref="E2" r:id="rId1" xr:uid="{00000000-0004-0000-1800-000000000000}"/>
    <hyperlink ref="E3" r:id="rId2" xr:uid="{00000000-0004-0000-1800-000001000000}"/>
    <hyperlink ref="E4" r:id="rId3" xr:uid="{00000000-0004-0000-1800-000002000000}"/>
    <hyperlink ref="E5" r:id="rId4" xr:uid="{00000000-0004-0000-1800-000003000000}"/>
    <hyperlink ref="E6" r:id="rId5" xr:uid="{00000000-0004-0000-1800-000004000000}"/>
    <hyperlink ref="E7" r:id="rId6" xr:uid="{00000000-0004-0000-1800-000005000000}"/>
    <hyperlink ref="E8" r:id="rId7" xr:uid="{00000000-0004-0000-1800-000006000000}"/>
  </hyperlink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97B9B"/>
    <pageSetUpPr fitToPage="1"/>
  </sheetPr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28" customWidth="1"/>
    <col min="3" max="4" width="14" customWidth="1"/>
    <col min="5" max="5" width="55" customWidth="1"/>
    <col min="6" max="6" width="20" customWidth="1"/>
    <col min="7" max="8" width="14" customWidth="1"/>
    <col min="9" max="9" width="55" customWidth="1"/>
    <col min="10" max="10" width="20" customWidth="1"/>
    <col min="11" max="11" width="14" customWidth="1"/>
    <col min="12" max="12" width="47" customWidth="1"/>
    <col min="13" max="14" width="19" customWidth="1"/>
    <col min="15" max="15" width="76" customWidth="1"/>
    <col min="16" max="16" width="72" customWidth="1"/>
    <col min="17" max="17" width="35" customWidth="1"/>
    <col min="18" max="20" width="68" customWidth="1"/>
    <col min="21" max="21" width="90" customWidth="1"/>
  </cols>
  <sheetData>
    <row r="1" spans="1:21" ht="46.05" customHeight="1" x14ac:dyDescent="0.3">
      <c r="A1" s="205" t="s">
        <v>3625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25.95" customHeight="1" x14ac:dyDescent="0.3">
      <c r="A2" s="206" t="s">
        <v>3626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21" ht="40.049999999999997" customHeight="1" x14ac:dyDescent="0.3">
      <c r="A4" s="7" t="s">
        <v>709</v>
      </c>
      <c r="B4" s="7" t="s">
        <v>1252</v>
      </c>
      <c r="C4" s="7" t="s">
        <v>1391</v>
      </c>
      <c r="D4" s="7" t="s">
        <v>1392</v>
      </c>
      <c r="E4" s="7" t="s">
        <v>1393</v>
      </c>
      <c r="F4" s="7" t="s">
        <v>1394</v>
      </c>
      <c r="G4" s="7" t="s">
        <v>1395</v>
      </c>
      <c r="H4" s="7" t="s">
        <v>1396</v>
      </c>
      <c r="I4" s="7" t="s">
        <v>1397</v>
      </c>
      <c r="J4" s="7" t="s">
        <v>1398</v>
      </c>
      <c r="K4" s="7" t="s">
        <v>1399</v>
      </c>
      <c r="L4" s="7" t="s">
        <v>1400</v>
      </c>
      <c r="M4" s="7" t="s">
        <v>1401</v>
      </c>
      <c r="N4" s="7" t="s">
        <v>1402</v>
      </c>
      <c r="O4" s="7" t="s">
        <v>1403</v>
      </c>
      <c r="P4" s="7" t="s">
        <v>1404</v>
      </c>
      <c r="Q4" s="7" t="s">
        <v>717</v>
      </c>
      <c r="R4" s="7" t="s">
        <v>1405</v>
      </c>
      <c r="S4" s="7" t="s">
        <v>1406</v>
      </c>
      <c r="T4" s="7" t="s">
        <v>1407</v>
      </c>
      <c r="U4" s="7" t="s">
        <v>1408</v>
      </c>
    </row>
    <row r="5" spans="1:21" ht="103.95" customHeight="1" x14ac:dyDescent="0.3">
      <c r="A5" s="11">
        <v>101</v>
      </c>
      <c r="B5" s="12" t="s">
        <v>880</v>
      </c>
      <c r="C5" s="13"/>
      <c r="D5" s="25"/>
      <c r="E5" s="12" t="s">
        <v>2762</v>
      </c>
      <c r="F5" s="12" t="s">
        <v>3627</v>
      </c>
      <c r="G5" s="13"/>
      <c r="H5" s="25"/>
      <c r="I5" s="12" t="s">
        <v>2767</v>
      </c>
      <c r="J5" s="12" t="s">
        <v>3628</v>
      </c>
      <c r="K5" s="13"/>
      <c r="L5" s="12" t="s">
        <v>3629</v>
      </c>
      <c r="O5" s="21" t="s">
        <v>3630</v>
      </c>
      <c r="P5" s="21" t="s">
        <v>2770</v>
      </c>
      <c r="Q5" s="21" t="s">
        <v>881</v>
      </c>
      <c r="R5" s="26" t="s">
        <v>1349</v>
      </c>
      <c r="S5" s="26" t="s">
        <v>2766</v>
      </c>
      <c r="T5" s="14" t="s">
        <v>1349</v>
      </c>
      <c r="U5" s="12" t="s">
        <v>2763</v>
      </c>
    </row>
    <row r="6" spans="1:21" ht="103.95" customHeight="1" x14ac:dyDescent="0.3">
      <c r="A6" s="11">
        <v>102</v>
      </c>
      <c r="B6" s="12" t="s">
        <v>882</v>
      </c>
      <c r="D6">
        <v>27000</v>
      </c>
      <c r="E6" s="12" t="s">
        <v>2771</v>
      </c>
      <c r="F6" s="12" t="s">
        <v>3631</v>
      </c>
      <c r="I6" s="12" t="s">
        <v>2774</v>
      </c>
      <c r="J6" s="12" t="s">
        <v>1439</v>
      </c>
      <c r="L6" s="12" t="s">
        <v>3632</v>
      </c>
      <c r="O6" s="21" t="s">
        <v>3633</v>
      </c>
      <c r="P6" s="21" t="s">
        <v>2776</v>
      </c>
      <c r="Q6" s="21" t="s">
        <v>883</v>
      </c>
      <c r="R6" s="26" t="s">
        <v>1350</v>
      </c>
      <c r="S6" s="14" t="s">
        <v>2773</v>
      </c>
      <c r="T6" s="14" t="s">
        <v>2775</v>
      </c>
      <c r="U6" s="12" t="s">
        <v>2772</v>
      </c>
    </row>
    <row r="7" spans="1:21" ht="103.95" customHeight="1" x14ac:dyDescent="0.3">
      <c r="A7" s="11">
        <v>103</v>
      </c>
      <c r="B7" s="12" t="s">
        <v>884</v>
      </c>
      <c r="C7" s="13"/>
      <c r="E7" s="12" t="s">
        <v>2777</v>
      </c>
      <c r="F7" s="12" t="s">
        <v>3634</v>
      </c>
      <c r="G7" s="13"/>
      <c r="I7" s="12" t="s">
        <v>2780</v>
      </c>
      <c r="J7" s="12" t="s">
        <v>3635</v>
      </c>
      <c r="L7" s="12" t="s">
        <v>3636</v>
      </c>
      <c r="O7" s="21" t="s">
        <v>3637</v>
      </c>
      <c r="P7" s="21" t="s">
        <v>2781</v>
      </c>
      <c r="Q7" s="21" t="s">
        <v>885</v>
      </c>
      <c r="R7" s="26" t="s">
        <v>1351</v>
      </c>
      <c r="S7" s="14" t="s">
        <v>2779</v>
      </c>
      <c r="T7" s="26" t="s">
        <v>1351</v>
      </c>
      <c r="U7" s="12" t="s">
        <v>2778</v>
      </c>
    </row>
    <row r="8" spans="1:21" ht="103.95" customHeight="1" x14ac:dyDescent="0.3">
      <c r="A8" s="11">
        <v>104</v>
      </c>
      <c r="B8" s="12" t="s">
        <v>886</v>
      </c>
      <c r="C8" s="27"/>
      <c r="E8" s="12" t="s">
        <v>2782</v>
      </c>
      <c r="F8" s="12" t="s">
        <v>3638</v>
      </c>
      <c r="G8" s="13"/>
      <c r="I8" s="12" t="s">
        <v>2785</v>
      </c>
      <c r="J8" s="12" t="s">
        <v>1439</v>
      </c>
      <c r="K8" s="25"/>
      <c r="L8" s="12" t="s">
        <v>3639</v>
      </c>
      <c r="O8" s="21" t="s">
        <v>3640</v>
      </c>
      <c r="P8" s="21" t="s">
        <v>2786</v>
      </c>
      <c r="Q8" s="21" t="s">
        <v>887</v>
      </c>
      <c r="R8" s="26" t="s">
        <v>1352</v>
      </c>
      <c r="S8" s="26" t="s">
        <v>2784</v>
      </c>
      <c r="T8" s="14" t="s">
        <v>1352</v>
      </c>
      <c r="U8" s="12" t="s">
        <v>2783</v>
      </c>
    </row>
    <row r="9" spans="1:21" ht="103.95" customHeight="1" x14ac:dyDescent="0.3">
      <c r="A9" s="11">
        <v>105</v>
      </c>
      <c r="B9" s="12" t="s">
        <v>888</v>
      </c>
      <c r="E9" s="12" t="s">
        <v>2787</v>
      </c>
      <c r="F9" s="12" t="s">
        <v>3641</v>
      </c>
      <c r="I9" s="12" t="s">
        <v>2790</v>
      </c>
      <c r="J9" s="12" t="s">
        <v>3641</v>
      </c>
      <c r="L9" s="12" t="s">
        <v>3642</v>
      </c>
      <c r="O9" s="21" t="s">
        <v>3643</v>
      </c>
      <c r="P9" s="21" t="s">
        <v>2791</v>
      </c>
      <c r="Q9" s="21" t="s">
        <v>889</v>
      </c>
      <c r="R9" s="26" t="s">
        <v>1353</v>
      </c>
      <c r="S9" s="26" t="s">
        <v>2789</v>
      </c>
      <c r="T9" s="26" t="s">
        <v>1353</v>
      </c>
      <c r="U9" s="12" t="s">
        <v>2788</v>
      </c>
    </row>
    <row r="10" spans="1:21" ht="103.95" customHeight="1" x14ac:dyDescent="0.3">
      <c r="A10" s="11">
        <v>106</v>
      </c>
      <c r="B10" s="12" t="s">
        <v>890</v>
      </c>
      <c r="C10" s="25"/>
      <c r="E10" s="12" t="s">
        <v>2792</v>
      </c>
      <c r="F10" s="12" t="s">
        <v>3644</v>
      </c>
      <c r="I10" s="12" t="s">
        <v>2794</v>
      </c>
      <c r="J10" s="12" t="s">
        <v>1439</v>
      </c>
      <c r="L10" s="12" t="s">
        <v>3645</v>
      </c>
      <c r="O10" s="21" t="s">
        <v>3646</v>
      </c>
      <c r="P10" s="21" t="s">
        <v>2796</v>
      </c>
      <c r="Q10" s="21" t="s">
        <v>891</v>
      </c>
      <c r="R10" s="26" t="s">
        <v>1354</v>
      </c>
      <c r="S10" s="26" t="s">
        <v>1354</v>
      </c>
      <c r="T10" s="14" t="s">
        <v>2795</v>
      </c>
      <c r="U10" s="12" t="s">
        <v>2793</v>
      </c>
    </row>
    <row r="11" spans="1:21" ht="103.95" customHeight="1" x14ac:dyDescent="0.3">
      <c r="A11" s="11">
        <v>107</v>
      </c>
      <c r="B11" s="12" t="s">
        <v>892</v>
      </c>
      <c r="E11" s="12" t="s">
        <v>2797</v>
      </c>
      <c r="F11" s="12" t="s">
        <v>3647</v>
      </c>
      <c r="I11" s="12" t="s">
        <v>2800</v>
      </c>
      <c r="J11" s="12" t="s">
        <v>3648</v>
      </c>
      <c r="L11" s="12" t="s">
        <v>3649</v>
      </c>
      <c r="O11" s="21" t="s">
        <v>3650</v>
      </c>
      <c r="P11" s="21" t="s">
        <v>2801</v>
      </c>
      <c r="Q11" s="21" t="s">
        <v>893</v>
      </c>
      <c r="R11" s="26" t="s">
        <v>1355</v>
      </c>
      <c r="S11" s="26" t="s">
        <v>2799</v>
      </c>
      <c r="T11" s="14" t="s">
        <v>1355</v>
      </c>
      <c r="U11" s="12" t="s">
        <v>2798</v>
      </c>
    </row>
    <row r="12" spans="1:21" ht="103.95" customHeight="1" x14ac:dyDescent="0.3">
      <c r="A12" s="11">
        <v>108</v>
      </c>
      <c r="B12" s="12" t="s">
        <v>894</v>
      </c>
      <c r="C12" s="25"/>
      <c r="E12" s="12" t="s">
        <v>2802</v>
      </c>
      <c r="F12" s="12" t="s">
        <v>3557</v>
      </c>
      <c r="H12">
        <v>91.846999999999994</v>
      </c>
      <c r="I12" s="12" t="s">
        <v>3651</v>
      </c>
      <c r="J12" s="12" t="s">
        <v>3652</v>
      </c>
      <c r="L12" s="12" t="s">
        <v>3653</v>
      </c>
      <c r="O12" s="21" t="s">
        <v>3654</v>
      </c>
      <c r="P12" s="21" t="s">
        <v>2806</v>
      </c>
      <c r="Q12" s="21" t="s">
        <v>895</v>
      </c>
      <c r="R12" s="26" t="s">
        <v>1356</v>
      </c>
      <c r="S12" s="26" t="s">
        <v>2065</v>
      </c>
      <c r="T12" s="14" t="s">
        <v>2805</v>
      </c>
      <c r="U12" s="12" t="s">
        <v>2803</v>
      </c>
    </row>
    <row r="13" spans="1:21" ht="103.95" customHeight="1" x14ac:dyDescent="0.3">
      <c r="A13" s="11">
        <v>109</v>
      </c>
      <c r="B13" s="12" t="s">
        <v>518</v>
      </c>
      <c r="C13" s="27">
        <v>38.700000000000003</v>
      </c>
      <c r="E13" s="12" t="s">
        <v>2807</v>
      </c>
      <c r="F13" s="12" t="s">
        <v>1439</v>
      </c>
      <c r="G13" s="13"/>
      <c r="I13" s="12" t="s">
        <v>2810</v>
      </c>
      <c r="J13" s="12" t="s">
        <v>1439</v>
      </c>
      <c r="K13" s="13"/>
      <c r="L13" s="12" t="s">
        <v>3655</v>
      </c>
      <c r="M13" s="15"/>
      <c r="O13" s="21" t="s">
        <v>3656</v>
      </c>
      <c r="P13" s="21" t="s">
        <v>2811</v>
      </c>
      <c r="Q13" s="21" t="s">
        <v>896</v>
      </c>
      <c r="R13" s="26" t="s">
        <v>1357</v>
      </c>
      <c r="S13" s="26" t="s">
        <v>2809</v>
      </c>
      <c r="T13" s="26" t="s">
        <v>2071</v>
      </c>
      <c r="U13" s="12" t="s">
        <v>2808</v>
      </c>
    </row>
    <row r="14" spans="1:21" ht="103.95" customHeight="1" x14ac:dyDescent="0.3">
      <c r="A14" s="11">
        <v>110</v>
      </c>
      <c r="B14" s="12" t="s">
        <v>897</v>
      </c>
      <c r="C14">
        <v>2500</v>
      </c>
      <c r="E14" s="12" t="s">
        <v>2812</v>
      </c>
      <c r="F14" s="12" t="s">
        <v>3657</v>
      </c>
      <c r="H14" s="25"/>
      <c r="I14" s="12" t="s">
        <v>2815</v>
      </c>
      <c r="J14" s="12" t="s">
        <v>1439</v>
      </c>
      <c r="L14" s="12" t="s">
        <v>3658</v>
      </c>
      <c r="N14" s="15"/>
      <c r="O14" s="21" t="s">
        <v>3659</v>
      </c>
      <c r="P14" s="21" t="s">
        <v>2817</v>
      </c>
      <c r="Q14" s="21" t="s">
        <v>898</v>
      </c>
      <c r="R14" s="26" t="s">
        <v>1358</v>
      </c>
      <c r="S14" s="26" t="s">
        <v>2814</v>
      </c>
      <c r="T14" s="14" t="s">
        <v>2816</v>
      </c>
      <c r="U14" s="12" t="s">
        <v>2813</v>
      </c>
    </row>
    <row r="15" spans="1:21" ht="103.95" customHeight="1" x14ac:dyDescent="0.3">
      <c r="A15" s="11">
        <v>111</v>
      </c>
      <c r="B15" s="12" t="s">
        <v>527</v>
      </c>
      <c r="C15" s="25"/>
      <c r="E15" s="12" t="s">
        <v>2818</v>
      </c>
      <c r="F15" s="12" t="s">
        <v>3557</v>
      </c>
      <c r="I15" s="12" t="s">
        <v>2820</v>
      </c>
      <c r="J15" s="12" t="s">
        <v>1439</v>
      </c>
      <c r="L15" s="12" t="s">
        <v>3660</v>
      </c>
      <c r="O15" s="21" t="s">
        <v>3661</v>
      </c>
      <c r="P15" s="21" t="s">
        <v>2821</v>
      </c>
      <c r="Q15" s="21" t="s">
        <v>899</v>
      </c>
      <c r="R15" s="26" t="s">
        <v>1359</v>
      </c>
      <c r="S15" s="26" t="s">
        <v>1359</v>
      </c>
      <c r="T15" s="14" t="s">
        <v>532</v>
      </c>
      <c r="U15" s="12" t="s">
        <v>2819</v>
      </c>
    </row>
    <row r="16" spans="1:21" ht="103.95" customHeight="1" x14ac:dyDescent="0.3">
      <c r="A16" s="11">
        <v>112</v>
      </c>
      <c r="B16" s="12" t="s">
        <v>534</v>
      </c>
      <c r="C16" s="13">
        <v>719</v>
      </c>
      <c r="E16" s="12" t="s">
        <v>2822</v>
      </c>
      <c r="F16" s="12" t="s">
        <v>3662</v>
      </c>
      <c r="I16" s="12" t="s">
        <v>2825</v>
      </c>
      <c r="J16" s="12" t="s">
        <v>3663</v>
      </c>
      <c r="K16">
        <v>719</v>
      </c>
      <c r="L16" s="12" t="s">
        <v>3664</v>
      </c>
      <c r="N16" s="15"/>
      <c r="O16" s="21" t="s">
        <v>3665</v>
      </c>
      <c r="P16" s="21" t="s">
        <v>2827</v>
      </c>
      <c r="Q16" s="21" t="s">
        <v>900</v>
      </c>
      <c r="R16" s="26" t="s">
        <v>1360</v>
      </c>
      <c r="S16" s="26" t="s">
        <v>2824</v>
      </c>
      <c r="T16" s="14" t="s">
        <v>2826</v>
      </c>
      <c r="U16" s="12" t="s">
        <v>2823</v>
      </c>
    </row>
    <row r="17" spans="1:21" ht="103.95" customHeight="1" x14ac:dyDescent="0.3">
      <c r="A17" s="11">
        <v>113</v>
      </c>
      <c r="B17" s="12" t="s">
        <v>547</v>
      </c>
      <c r="E17" s="12" t="s">
        <v>2828</v>
      </c>
      <c r="F17" s="12" t="s">
        <v>3666</v>
      </c>
      <c r="I17" s="12" t="s">
        <v>2830</v>
      </c>
      <c r="J17" s="12" t="s">
        <v>3666</v>
      </c>
      <c r="L17" s="12" t="s">
        <v>3667</v>
      </c>
      <c r="O17" s="21" t="s">
        <v>3668</v>
      </c>
      <c r="P17" s="21" t="s">
        <v>2832</v>
      </c>
      <c r="Q17" s="21" t="s">
        <v>902</v>
      </c>
      <c r="R17" s="26" t="s">
        <v>1361</v>
      </c>
      <c r="S17" s="26" t="s">
        <v>1361</v>
      </c>
      <c r="T17" s="26" t="s">
        <v>2831</v>
      </c>
      <c r="U17" s="12" t="s">
        <v>2829</v>
      </c>
    </row>
    <row r="18" spans="1:21" ht="103.95" customHeight="1" x14ac:dyDescent="0.3">
      <c r="A18" s="11">
        <v>114</v>
      </c>
      <c r="B18" s="12" t="s">
        <v>903</v>
      </c>
      <c r="C18" s="25">
        <v>10810</v>
      </c>
      <c r="E18" s="12" t="s">
        <v>2833</v>
      </c>
      <c r="F18" s="12" t="s">
        <v>1439</v>
      </c>
      <c r="G18" s="25">
        <v>5359</v>
      </c>
      <c r="I18" s="12" t="s">
        <v>2835</v>
      </c>
      <c r="J18" s="12" t="s">
        <v>1439</v>
      </c>
      <c r="K18" s="25"/>
      <c r="L18" s="12" t="s">
        <v>3669</v>
      </c>
      <c r="O18" s="21" t="s">
        <v>3670</v>
      </c>
      <c r="P18" s="21" t="s">
        <v>2836</v>
      </c>
      <c r="Q18" s="21" t="s">
        <v>904</v>
      </c>
      <c r="R18" s="26" t="s">
        <v>1362</v>
      </c>
      <c r="S18" s="26" t="s">
        <v>2106</v>
      </c>
      <c r="T18" s="14" t="s">
        <v>2106</v>
      </c>
      <c r="U18" s="12" t="s">
        <v>2834</v>
      </c>
    </row>
    <row r="19" spans="1:21" ht="103.95" customHeight="1" x14ac:dyDescent="0.3">
      <c r="A19" s="11">
        <v>115</v>
      </c>
      <c r="B19" s="12" t="s">
        <v>555</v>
      </c>
      <c r="C19" s="13"/>
      <c r="E19" s="12" t="s">
        <v>2837</v>
      </c>
      <c r="F19" s="12" t="s">
        <v>3671</v>
      </c>
      <c r="G19" s="13"/>
      <c r="I19" s="12" t="s">
        <v>2840</v>
      </c>
      <c r="J19" s="12" t="s">
        <v>2108</v>
      </c>
      <c r="L19" s="12" t="s">
        <v>3672</v>
      </c>
      <c r="O19" s="21" t="s">
        <v>3673</v>
      </c>
      <c r="P19" s="21" t="s">
        <v>2841</v>
      </c>
      <c r="Q19" s="21" t="s">
        <v>905</v>
      </c>
      <c r="R19" s="26" t="s">
        <v>559</v>
      </c>
      <c r="S19" s="26" t="s">
        <v>2839</v>
      </c>
      <c r="T19" s="14" t="s">
        <v>559</v>
      </c>
      <c r="U19" s="12" t="s">
        <v>2838</v>
      </c>
    </row>
    <row r="20" spans="1:21" ht="103.95" customHeight="1" x14ac:dyDescent="0.3">
      <c r="A20" s="11">
        <v>116</v>
      </c>
      <c r="B20" s="12" t="s">
        <v>906</v>
      </c>
      <c r="C20" s="13">
        <v>1130</v>
      </c>
      <c r="E20" s="12" t="s">
        <v>2842</v>
      </c>
      <c r="F20" s="12" t="s">
        <v>1439</v>
      </c>
      <c r="G20" s="13"/>
      <c r="I20" s="12" t="s">
        <v>2845</v>
      </c>
      <c r="J20" s="12" t="s">
        <v>1439</v>
      </c>
      <c r="K20" s="13"/>
      <c r="L20" s="12" t="s">
        <v>3674</v>
      </c>
      <c r="N20" s="15"/>
      <c r="O20" s="21" t="s">
        <v>3675</v>
      </c>
      <c r="P20" s="21" t="s">
        <v>2847</v>
      </c>
      <c r="Q20" s="21" t="s">
        <v>907</v>
      </c>
      <c r="R20" s="26" t="s">
        <v>1363</v>
      </c>
      <c r="S20" s="26" t="s">
        <v>2844</v>
      </c>
      <c r="T20" s="14" t="s">
        <v>2846</v>
      </c>
      <c r="U20" s="12" t="s">
        <v>2843</v>
      </c>
    </row>
    <row r="21" spans="1:21" ht="103.95" customHeight="1" x14ac:dyDescent="0.3">
      <c r="A21" s="11">
        <v>117</v>
      </c>
      <c r="B21" s="12" t="s">
        <v>908</v>
      </c>
      <c r="C21" s="27">
        <v>974</v>
      </c>
      <c r="E21" s="12" t="s">
        <v>2848</v>
      </c>
      <c r="F21" s="12" t="s">
        <v>3676</v>
      </c>
      <c r="G21" s="27"/>
      <c r="I21" s="12" t="s">
        <v>2851</v>
      </c>
      <c r="J21" s="12" t="s">
        <v>3557</v>
      </c>
      <c r="L21" s="12" t="s">
        <v>3677</v>
      </c>
      <c r="O21" s="21" t="s">
        <v>3678</v>
      </c>
      <c r="P21" s="21" t="s">
        <v>2853</v>
      </c>
      <c r="Q21" s="21" t="s">
        <v>909</v>
      </c>
      <c r="R21" s="26" t="s">
        <v>1364</v>
      </c>
      <c r="S21" s="26" t="s">
        <v>2850</v>
      </c>
      <c r="T21" s="14" t="s">
        <v>2852</v>
      </c>
      <c r="U21" s="12" t="s">
        <v>2849</v>
      </c>
    </row>
    <row r="22" spans="1:21" ht="103.95" customHeight="1" x14ac:dyDescent="0.3">
      <c r="A22" s="11">
        <v>118</v>
      </c>
      <c r="B22" s="12" t="s">
        <v>561</v>
      </c>
      <c r="C22" s="25"/>
      <c r="D22" s="13"/>
      <c r="E22" s="12" t="s">
        <v>2854</v>
      </c>
      <c r="F22" s="12" t="s">
        <v>3679</v>
      </c>
      <c r="H22" s="13"/>
      <c r="I22" s="12" t="s">
        <v>2857</v>
      </c>
      <c r="J22" s="12" t="s">
        <v>2121</v>
      </c>
      <c r="L22" s="12" t="s">
        <v>3680</v>
      </c>
      <c r="O22" s="21" t="s">
        <v>3681</v>
      </c>
      <c r="P22" s="21" t="s">
        <v>2858</v>
      </c>
      <c r="Q22" s="21" t="s">
        <v>910</v>
      </c>
      <c r="R22" s="26" t="s">
        <v>1365</v>
      </c>
      <c r="S22" s="26" t="s">
        <v>2856</v>
      </c>
      <c r="T22" s="26" t="s">
        <v>567</v>
      </c>
      <c r="U22" s="12" t="s">
        <v>2855</v>
      </c>
    </row>
    <row r="23" spans="1:21" ht="103.95" customHeight="1" x14ac:dyDescent="0.3">
      <c r="A23" s="11">
        <v>119</v>
      </c>
      <c r="B23" s="12" t="s">
        <v>911</v>
      </c>
      <c r="C23" s="25"/>
      <c r="D23" s="13"/>
      <c r="E23" s="12" t="s">
        <v>2859</v>
      </c>
      <c r="F23" s="12" t="s">
        <v>3682</v>
      </c>
      <c r="G23" s="25"/>
      <c r="I23" s="12" t="s">
        <v>2862</v>
      </c>
      <c r="J23" s="12" t="s">
        <v>3683</v>
      </c>
      <c r="L23" s="12" t="s">
        <v>3684</v>
      </c>
      <c r="O23" s="21" t="s">
        <v>3685</v>
      </c>
      <c r="P23" s="21" t="s">
        <v>2863</v>
      </c>
      <c r="Q23" s="21" t="s">
        <v>912</v>
      </c>
      <c r="R23" s="26" t="s">
        <v>1366</v>
      </c>
      <c r="S23" s="26" t="s">
        <v>2861</v>
      </c>
      <c r="T23" s="14" t="s">
        <v>1366</v>
      </c>
      <c r="U23" s="12" t="s">
        <v>2860</v>
      </c>
    </row>
    <row r="24" spans="1:21" ht="103.95" customHeight="1" x14ac:dyDescent="0.3">
      <c r="A24" s="11">
        <v>120</v>
      </c>
      <c r="B24" s="12" t="s">
        <v>569</v>
      </c>
      <c r="C24" s="25"/>
      <c r="E24" s="12" t="s">
        <v>2864</v>
      </c>
      <c r="F24" s="12" t="s">
        <v>3686</v>
      </c>
      <c r="G24" s="25"/>
      <c r="I24" s="12" t="s">
        <v>2867</v>
      </c>
      <c r="J24" s="12" t="s">
        <v>3687</v>
      </c>
      <c r="K24" s="25"/>
      <c r="L24" s="12" t="s">
        <v>3688</v>
      </c>
      <c r="O24" s="21" t="s">
        <v>3689</v>
      </c>
      <c r="P24" s="21" t="s">
        <v>2868</v>
      </c>
      <c r="Q24" s="21" t="s">
        <v>913</v>
      </c>
      <c r="R24" s="26" t="s">
        <v>1367</v>
      </c>
      <c r="S24" s="26" t="s">
        <v>2866</v>
      </c>
      <c r="T24" s="26" t="s">
        <v>574</v>
      </c>
      <c r="U24" s="12" t="s">
        <v>2865</v>
      </c>
    </row>
    <row r="25" spans="1:21" ht="103.95" customHeight="1" x14ac:dyDescent="0.3">
      <c r="A25" s="11">
        <v>121</v>
      </c>
      <c r="B25" s="12" t="s">
        <v>576</v>
      </c>
      <c r="C25" s="13"/>
      <c r="E25" s="12" t="s">
        <v>2869</v>
      </c>
      <c r="F25" s="12" t="s">
        <v>1439</v>
      </c>
      <c r="G25" s="13"/>
      <c r="I25" s="12" t="s">
        <v>2871</v>
      </c>
      <c r="J25" s="12" t="s">
        <v>1439</v>
      </c>
      <c r="L25" s="12" t="s">
        <v>3690</v>
      </c>
      <c r="O25" s="21" t="s">
        <v>3691</v>
      </c>
      <c r="P25" s="21" t="s">
        <v>3692</v>
      </c>
      <c r="Q25" s="21" t="s">
        <v>914</v>
      </c>
      <c r="R25" s="26" t="s">
        <v>1368</v>
      </c>
      <c r="S25" s="14" t="s">
        <v>1368</v>
      </c>
      <c r="T25" s="14" t="s">
        <v>588</v>
      </c>
      <c r="U25" s="12" t="s">
        <v>2870</v>
      </c>
    </row>
    <row r="26" spans="1:21" ht="103.95" customHeight="1" x14ac:dyDescent="0.3">
      <c r="A26" s="11">
        <v>122</v>
      </c>
      <c r="B26" s="12" t="s">
        <v>596</v>
      </c>
      <c r="C26" s="25"/>
      <c r="E26" s="12" t="s">
        <v>2873</v>
      </c>
      <c r="F26" s="12" t="s">
        <v>1439</v>
      </c>
      <c r="G26" s="25"/>
      <c r="I26" s="12" t="s">
        <v>2875</v>
      </c>
      <c r="J26" s="12" t="s">
        <v>1439</v>
      </c>
      <c r="K26" s="25"/>
      <c r="L26" s="12" t="s">
        <v>3693</v>
      </c>
      <c r="O26" s="21" t="s">
        <v>3694</v>
      </c>
      <c r="P26" s="21" t="s">
        <v>2876</v>
      </c>
      <c r="Q26" s="21" t="s">
        <v>916</v>
      </c>
      <c r="R26" s="26" t="s">
        <v>1369</v>
      </c>
      <c r="S26" s="26" t="s">
        <v>1369</v>
      </c>
      <c r="T26" s="26" t="s">
        <v>601</v>
      </c>
      <c r="U26" s="12" t="s">
        <v>2874</v>
      </c>
    </row>
    <row r="27" spans="1:21" ht="103.95" customHeight="1" x14ac:dyDescent="0.3">
      <c r="A27" s="11">
        <v>123</v>
      </c>
      <c r="B27" s="12" t="s">
        <v>606</v>
      </c>
      <c r="C27" s="13"/>
      <c r="E27" s="12" t="s">
        <v>2877</v>
      </c>
      <c r="F27" s="12" t="s">
        <v>3557</v>
      </c>
      <c r="G27" s="13"/>
      <c r="I27" s="12" t="s">
        <v>2880</v>
      </c>
      <c r="J27" s="12" t="s">
        <v>1439</v>
      </c>
      <c r="K27" s="13"/>
      <c r="L27" s="12" t="s">
        <v>3695</v>
      </c>
      <c r="O27" s="21" t="s">
        <v>3696</v>
      </c>
      <c r="P27" s="21" t="s">
        <v>2881</v>
      </c>
      <c r="Q27" s="21" t="s">
        <v>918</v>
      </c>
      <c r="R27" s="26" t="s">
        <v>1370</v>
      </c>
      <c r="S27" s="26" t="s">
        <v>2879</v>
      </c>
      <c r="T27" s="26" t="s">
        <v>611</v>
      </c>
      <c r="U27" s="12" t="s">
        <v>2878</v>
      </c>
    </row>
    <row r="28" spans="1:21" ht="103.95" customHeight="1" x14ac:dyDescent="0.3">
      <c r="A28" s="11">
        <v>124</v>
      </c>
      <c r="B28" s="12" t="s">
        <v>920</v>
      </c>
      <c r="C28" s="13">
        <v>86</v>
      </c>
      <c r="E28" s="12" t="s">
        <v>2882</v>
      </c>
      <c r="F28" s="12" t="s">
        <v>3697</v>
      </c>
      <c r="G28">
        <v>26.8</v>
      </c>
      <c r="I28" s="12" t="s">
        <v>2884</v>
      </c>
      <c r="J28" s="12" t="s">
        <v>3698</v>
      </c>
      <c r="L28" s="12" t="s">
        <v>3699</v>
      </c>
      <c r="O28" s="21" t="s">
        <v>3700</v>
      </c>
      <c r="P28" s="21" t="s">
        <v>2885</v>
      </c>
      <c r="Q28" s="21" t="s">
        <v>921</v>
      </c>
      <c r="R28" s="26" t="s">
        <v>1371</v>
      </c>
      <c r="S28" s="14" t="s">
        <v>1371</v>
      </c>
      <c r="T28" s="14" t="s">
        <v>2171</v>
      </c>
      <c r="U28" s="12" t="s">
        <v>2883</v>
      </c>
    </row>
    <row r="29" spans="1:21" ht="103.95" customHeight="1" x14ac:dyDescent="0.3">
      <c r="A29" s="11">
        <v>125</v>
      </c>
      <c r="B29" s="12" t="s">
        <v>627</v>
      </c>
      <c r="E29" s="12" t="s">
        <v>2886</v>
      </c>
      <c r="F29" s="12" t="s">
        <v>3336</v>
      </c>
      <c r="I29" s="12" t="s">
        <v>2889</v>
      </c>
      <c r="J29" s="12" t="s">
        <v>1421</v>
      </c>
      <c r="L29" s="12" t="s">
        <v>3701</v>
      </c>
      <c r="O29" s="21" t="s">
        <v>3702</v>
      </c>
      <c r="P29" s="21" t="s">
        <v>2890</v>
      </c>
      <c r="Q29" s="21" t="s">
        <v>922</v>
      </c>
      <c r="R29" s="26" t="s">
        <v>1372</v>
      </c>
      <c r="S29" s="14" t="s">
        <v>2888</v>
      </c>
      <c r="T29" s="14" t="s">
        <v>633</v>
      </c>
      <c r="U29" s="12" t="s">
        <v>2887</v>
      </c>
    </row>
  </sheetData>
  <autoFilter ref="A4:U29" xr:uid="{00000000-0009-0000-0000-000019000000}"/>
  <mergeCells count="2">
    <mergeCell ref="A1:U1"/>
    <mergeCell ref="A2:U2"/>
  </mergeCells>
  <hyperlinks>
    <hyperlink ref="R5" r:id="rId1" xr:uid="{00000000-0004-0000-1900-000000000000}"/>
    <hyperlink ref="S5" r:id="rId2" xr:uid="{00000000-0004-0000-1900-000001000000}"/>
    <hyperlink ref="T5" r:id="rId3" xr:uid="{00000000-0004-0000-1900-000002000000}"/>
    <hyperlink ref="R6" r:id="rId4" xr:uid="{00000000-0004-0000-1900-000003000000}"/>
    <hyperlink ref="S6" r:id="rId5" xr:uid="{00000000-0004-0000-1900-000004000000}"/>
    <hyperlink ref="T6" r:id="rId6" xr:uid="{00000000-0004-0000-1900-000005000000}"/>
    <hyperlink ref="R7" r:id="rId7" xr:uid="{00000000-0004-0000-1900-000006000000}"/>
    <hyperlink ref="S7" r:id="rId8" xr:uid="{00000000-0004-0000-1900-000007000000}"/>
    <hyperlink ref="T7" r:id="rId9" xr:uid="{00000000-0004-0000-1900-000008000000}"/>
    <hyperlink ref="R8" r:id="rId10" xr:uid="{00000000-0004-0000-1900-000009000000}"/>
    <hyperlink ref="S8" r:id="rId11" xr:uid="{00000000-0004-0000-1900-00000A000000}"/>
    <hyperlink ref="T8" r:id="rId12" xr:uid="{00000000-0004-0000-1900-00000B000000}"/>
    <hyperlink ref="R9" r:id="rId13" xr:uid="{00000000-0004-0000-1900-00000C000000}"/>
    <hyperlink ref="S9" r:id="rId14" xr:uid="{00000000-0004-0000-1900-00000D000000}"/>
    <hyperlink ref="T9" r:id="rId15" xr:uid="{00000000-0004-0000-1900-00000E000000}"/>
    <hyperlink ref="R10" r:id="rId16" xr:uid="{00000000-0004-0000-1900-00000F000000}"/>
    <hyperlink ref="S10" r:id="rId17" xr:uid="{00000000-0004-0000-1900-000010000000}"/>
    <hyperlink ref="T10" r:id="rId18" xr:uid="{00000000-0004-0000-1900-000011000000}"/>
    <hyperlink ref="R11" r:id="rId19" xr:uid="{00000000-0004-0000-1900-000012000000}"/>
    <hyperlink ref="S11" r:id="rId20" xr:uid="{00000000-0004-0000-1900-000013000000}"/>
    <hyperlink ref="T11" r:id="rId21" xr:uid="{00000000-0004-0000-1900-000014000000}"/>
    <hyperlink ref="R12" r:id="rId22" xr:uid="{00000000-0004-0000-1900-000015000000}"/>
    <hyperlink ref="S12" r:id="rId23" xr:uid="{00000000-0004-0000-1900-000016000000}"/>
    <hyperlink ref="T12" r:id="rId24" xr:uid="{00000000-0004-0000-1900-000017000000}"/>
    <hyperlink ref="R13" r:id="rId25" xr:uid="{00000000-0004-0000-1900-000018000000}"/>
    <hyperlink ref="S13" r:id="rId26" xr:uid="{00000000-0004-0000-1900-000019000000}"/>
    <hyperlink ref="T13" r:id="rId27" xr:uid="{00000000-0004-0000-1900-00001A000000}"/>
    <hyperlink ref="R14" r:id="rId28" xr:uid="{00000000-0004-0000-1900-00001B000000}"/>
    <hyperlink ref="S14" r:id="rId29" xr:uid="{00000000-0004-0000-1900-00001C000000}"/>
    <hyperlink ref="T14" r:id="rId30" xr:uid="{00000000-0004-0000-1900-00001D000000}"/>
    <hyperlink ref="R15" r:id="rId31" xr:uid="{00000000-0004-0000-1900-00001E000000}"/>
    <hyperlink ref="S15" r:id="rId32" xr:uid="{00000000-0004-0000-1900-00001F000000}"/>
    <hyperlink ref="T15" r:id="rId33" xr:uid="{00000000-0004-0000-1900-000020000000}"/>
    <hyperlink ref="R16" r:id="rId34" xr:uid="{00000000-0004-0000-1900-000021000000}"/>
    <hyperlink ref="S16" r:id="rId35" xr:uid="{00000000-0004-0000-1900-000022000000}"/>
    <hyperlink ref="T16" r:id="rId36" xr:uid="{00000000-0004-0000-1900-000023000000}"/>
    <hyperlink ref="R17" r:id="rId37" xr:uid="{00000000-0004-0000-1900-000024000000}"/>
    <hyperlink ref="S17" r:id="rId38" xr:uid="{00000000-0004-0000-1900-000025000000}"/>
    <hyperlink ref="T17" r:id="rId39" xr:uid="{00000000-0004-0000-1900-000026000000}"/>
    <hyperlink ref="R18" r:id="rId40" xr:uid="{00000000-0004-0000-1900-000027000000}"/>
    <hyperlink ref="S18" r:id="rId41" xr:uid="{00000000-0004-0000-1900-000028000000}"/>
    <hyperlink ref="T18" r:id="rId42" xr:uid="{00000000-0004-0000-1900-000029000000}"/>
    <hyperlink ref="R19" r:id="rId43" xr:uid="{00000000-0004-0000-1900-00002A000000}"/>
    <hyperlink ref="S19" r:id="rId44" xr:uid="{00000000-0004-0000-1900-00002B000000}"/>
    <hyperlink ref="T19" r:id="rId45" xr:uid="{00000000-0004-0000-1900-00002C000000}"/>
    <hyperlink ref="R20" r:id="rId46" xr:uid="{00000000-0004-0000-1900-00002D000000}"/>
    <hyperlink ref="S20" r:id="rId47" xr:uid="{00000000-0004-0000-1900-00002E000000}"/>
    <hyperlink ref="T20" r:id="rId48" xr:uid="{00000000-0004-0000-1900-00002F000000}"/>
    <hyperlink ref="R21" r:id="rId49" xr:uid="{00000000-0004-0000-1900-000030000000}"/>
    <hyperlink ref="S21" r:id="rId50" xr:uid="{00000000-0004-0000-1900-000031000000}"/>
    <hyperlink ref="T21" r:id="rId51" xr:uid="{00000000-0004-0000-1900-000032000000}"/>
    <hyperlink ref="R22" r:id="rId52" xr:uid="{00000000-0004-0000-1900-000033000000}"/>
    <hyperlink ref="S22" r:id="rId53" xr:uid="{00000000-0004-0000-1900-000034000000}"/>
    <hyperlink ref="T22" r:id="rId54" xr:uid="{00000000-0004-0000-1900-000035000000}"/>
    <hyperlink ref="R23" r:id="rId55" xr:uid="{00000000-0004-0000-1900-000036000000}"/>
    <hyperlink ref="S23" r:id="rId56" xr:uid="{00000000-0004-0000-1900-000037000000}"/>
    <hyperlink ref="T23" r:id="rId57" xr:uid="{00000000-0004-0000-1900-000038000000}"/>
    <hyperlink ref="R24" r:id="rId58" xr:uid="{00000000-0004-0000-1900-000039000000}"/>
    <hyperlink ref="S24" r:id="rId59" xr:uid="{00000000-0004-0000-1900-00003A000000}"/>
    <hyperlink ref="T24" r:id="rId60" xr:uid="{00000000-0004-0000-1900-00003B000000}"/>
    <hyperlink ref="R25" r:id="rId61" xr:uid="{00000000-0004-0000-1900-00003C000000}"/>
    <hyperlink ref="S25" r:id="rId62" xr:uid="{00000000-0004-0000-1900-00003D000000}"/>
    <hyperlink ref="T25" r:id="rId63" xr:uid="{00000000-0004-0000-1900-00003E000000}"/>
    <hyperlink ref="R26" r:id="rId64" xr:uid="{00000000-0004-0000-1900-00003F000000}"/>
    <hyperlink ref="S26" r:id="rId65" xr:uid="{00000000-0004-0000-1900-000040000000}"/>
    <hyperlink ref="T26" r:id="rId66" xr:uid="{00000000-0004-0000-1900-000041000000}"/>
    <hyperlink ref="R27" r:id="rId67" xr:uid="{00000000-0004-0000-1900-000042000000}"/>
    <hyperlink ref="S27" r:id="rId68" xr:uid="{00000000-0004-0000-1900-000043000000}"/>
    <hyperlink ref="T27" r:id="rId69" xr:uid="{00000000-0004-0000-1900-000044000000}"/>
    <hyperlink ref="R28" r:id="rId70" xr:uid="{00000000-0004-0000-1900-000045000000}"/>
    <hyperlink ref="S28" r:id="rId71" xr:uid="{00000000-0004-0000-1900-000046000000}"/>
    <hyperlink ref="T28" r:id="rId72" xr:uid="{00000000-0004-0000-1900-000047000000}"/>
    <hyperlink ref="R29" r:id="rId73" xr:uid="{00000000-0004-0000-1900-000048000000}"/>
    <hyperlink ref="S29" r:id="rId74" xr:uid="{00000000-0004-0000-1900-000049000000}"/>
    <hyperlink ref="T29" r:id="rId75" xr:uid="{00000000-0004-0000-1900-00004A000000}"/>
  </hyperlinks>
  <printOptions horizontalCentered="1"/>
  <pageMargins left="0.75" right="0.75" top="1" bottom="1" header="0.5" footer="0.5"/>
  <pageSetup fitToHeight="0" orientation="landscape"/>
  <legacyDrawing r:id="rId7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25" customWidth="1"/>
    <col min="3" max="3" width="37" customWidth="1"/>
    <col min="4" max="5" width="34" customWidth="1"/>
    <col min="6" max="6" width="37" customWidth="1"/>
    <col min="7" max="7" width="51" customWidth="1"/>
    <col min="8" max="8" width="59" customWidth="1"/>
    <col min="9" max="9" width="57" customWidth="1"/>
  </cols>
  <sheetData>
    <row r="1" spans="1:9" x14ac:dyDescent="0.3">
      <c r="A1" t="s">
        <v>3703</v>
      </c>
    </row>
    <row r="2" spans="1:9" x14ac:dyDescent="0.3">
      <c r="A2" t="s">
        <v>3704</v>
      </c>
    </row>
    <row r="4" spans="1:9" ht="34.950000000000003" customHeight="1" x14ac:dyDescent="0.3">
      <c r="A4" s="36" t="s">
        <v>709</v>
      </c>
      <c r="B4" s="36" t="s">
        <v>179</v>
      </c>
      <c r="C4" s="36" t="s">
        <v>3438</v>
      </c>
      <c r="D4" s="36" t="s">
        <v>3439</v>
      </c>
      <c r="E4" s="36" t="s">
        <v>3440</v>
      </c>
      <c r="F4" s="36" t="s">
        <v>3441</v>
      </c>
      <c r="G4" s="36" t="s">
        <v>3442</v>
      </c>
      <c r="H4" s="36" t="s">
        <v>3443</v>
      </c>
      <c r="I4" s="36" t="s">
        <v>3444</v>
      </c>
    </row>
    <row r="5" spans="1:9" ht="84" customHeight="1" x14ac:dyDescent="0.3">
      <c r="A5" s="37">
        <v>101</v>
      </c>
      <c r="B5" s="37" t="s">
        <v>880</v>
      </c>
      <c r="C5" s="37" t="s">
        <v>3705</v>
      </c>
      <c r="D5" s="37" t="s">
        <v>3706</v>
      </c>
      <c r="E5" s="37" t="s">
        <v>3707</v>
      </c>
      <c r="F5" s="37" t="s">
        <v>3708</v>
      </c>
      <c r="G5" s="37" t="s">
        <v>2763</v>
      </c>
      <c r="H5" s="38" t="s">
        <v>1349</v>
      </c>
      <c r="I5" s="38" t="s">
        <v>2766</v>
      </c>
    </row>
    <row r="6" spans="1:9" ht="84" customHeight="1" x14ac:dyDescent="0.3">
      <c r="A6" s="37">
        <v>102</v>
      </c>
      <c r="B6" s="37" t="s">
        <v>882</v>
      </c>
      <c r="C6" s="37" t="s">
        <v>3709</v>
      </c>
      <c r="D6" s="37" t="s">
        <v>3706</v>
      </c>
      <c r="E6" s="37" t="s">
        <v>3707</v>
      </c>
      <c r="F6" s="37" t="s">
        <v>3708</v>
      </c>
      <c r="G6" s="37" t="s">
        <v>2772</v>
      </c>
      <c r="H6" s="38" t="s">
        <v>1350</v>
      </c>
      <c r="I6" s="38" t="s">
        <v>2773</v>
      </c>
    </row>
    <row r="7" spans="1:9" ht="84" customHeight="1" x14ac:dyDescent="0.3">
      <c r="A7" s="37">
        <v>103</v>
      </c>
      <c r="B7" s="37" t="s">
        <v>884</v>
      </c>
      <c r="C7" s="37" t="s">
        <v>3705</v>
      </c>
      <c r="D7" s="37" t="s">
        <v>3706</v>
      </c>
      <c r="E7" s="37" t="s">
        <v>3707</v>
      </c>
      <c r="F7" s="37" t="s">
        <v>3708</v>
      </c>
      <c r="G7" s="37" t="s">
        <v>2778</v>
      </c>
      <c r="H7" s="38" t="s">
        <v>1351</v>
      </c>
      <c r="I7" s="38" t="s">
        <v>2779</v>
      </c>
    </row>
    <row r="8" spans="1:9" ht="84" customHeight="1" x14ac:dyDescent="0.3">
      <c r="A8" s="37">
        <v>104</v>
      </c>
      <c r="B8" s="37" t="s">
        <v>886</v>
      </c>
      <c r="C8" s="37" t="s">
        <v>3705</v>
      </c>
      <c r="D8" s="37" t="s">
        <v>3706</v>
      </c>
      <c r="E8" s="37" t="s">
        <v>3707</v>
      </c>
      <c r="F8" s="37" t="s">
        <v>3708</v>
      </c>
      <c r="G8" s="37" t="s">
        <v>2783</v>
      </c>
      <c r="H8" s="38" t="s">
        <v>1352</v>
      </c>
      <c r="I8" s="38" t="s">
        <v>2784</v>
      </c>
    </row>
    <row r="9" spans="1:9" ht="84" customHeight="1" x14ac:dyDescent="0.3">
      <c r="A9" s="37">
        <v>105</v>
      </c>
      <c r="B9" s="37" t="s">
        <v>888</v>
      </c>
      <c r="C9" s="37" t="s">
        <v>3705</v>
      </c>
      <c r="D9" s="37" t="s">
        <v>3706</v>
      </c>
      <c r="E9" s="37" t="s">
        <v>3707</v>
      </c>
      <c r="F9" s="37" t="s">
        <v>3708</v>
      </c>
      <c r="G9" s="37" t="s">
        <v>2788</v>
      </c>
      <c r="H9" s="38" t="s">
        <v>1353</v>
      </c>
      <c r="I9" s="38" t="s">
        <v>2789</v>
      </c>
    </row>
    <row r="10" spans="1:9" ht="84" customHeight="1" x14ac:dyDescent="0.3">
      <c r="A10" s="37">
        <v>106</v>
      </c>
      <c r="B10" s="37" t="s">
        <v>890</v>
      </c>
      <c r="C10" s="37" t="s">
        <v>3705</v>
      </c>
      <c r="D10" s="37" t="s">
        <v>3710</v>
      </c>
      <c r="E10" s="37" t="s">
        <v>3707</v>
      </c>
      <c r="F10" s="37" t="s">
        <v>3708</v>
      </c>
      <c r="G10" s="37" t="s">
        <v>2793</v>
      </c>
      <c r="H10" s="38" t="s">
        <v>1354</v>
      </c>
      <c r="I10" s="38" t="s">
        <v>1354</v>
      </c>
    </row>
    <row r="11" spans="1:9" ht="84" customHeight="1" x14ac:dyDescent="0.3">
      <c r="A11" s="37">
        <v>107</v>
      </c>
      <c r="B11" s="37" t="s">
        <v>892</v>
      </c>
      <c r="C11" s="37" t="s">
        <v>3705</v>
      </c>
      <c r="D11" s="37" t="s">
        <v>3706</v>
      </c>
      <c r="E11" s="37" t="s">
        <v>3707</v>
      </c>
      <c r="F11" s="37" t="s">
        <v>3708</v>
      </c>
      <c r="G11" s="37" t="s">
        <v>2798</v>
      </c>
      <c r="H11" s="38" t="s">
        <v>1355</v>
      </c>
      <c r="I11" s="38" t="s">
        <v>2799</v>
      </c>
    </row>
    <row r="12" spans="1:9" ht="84" customHeight="1" x14ac:dyDescent="0.3">
      <c r="A12" s="37">
        <v>108</v>
      </c>
      <c r="B12" s="37" t="s">
        <v>894</v>
      </c>
      <c r="C12" s="37" t="s">
        <v>3705</v>
      </c>
      <c r="D12" s="37" t="s">
        <v>3710</v>
      </c>
      <c r="E12" s="37" t="s">
        <v>3707</v>
      </c>
      <c r="F12" s="37" t="s">
        <v>3708</v>
      </c>
      <c r="G12" s="37" t="s">
        <v>2803</v>
      </c>
      <c r="H12" s="38" t="s">
        <v>1356</v>
      </c>
      <c r="I12" s="38" t="s">
        <v>2065</v>
      </c>
    </row>
    <row r="13" spans="1:9" ht="84" customHeight="1" x14ac:dyDescent="0.3">
      <c r="A13" s="37">
        <v>109</v>
      </c>
      <c r="B13" s="37" t="s">
        <v>518</v>
      </c>
      <c r="C13" s="37" t="s">
        <v>3709</v>
      </c>
      <c r="D13" s="37" t="s">
        <v>3710</v>
      </c>
      <c r="E13" s="37" t="s">
        <v>3707</v>
      </c>
      <c r="F13" s="37" t="s">
        <v>3708</v>
      </c>
      <c r="G13" s="37" t="s">
        <v>2808</v>
      </c>
      <c r="H13" s="38" t="s">
        <v>1357</v>
      </c>
      <c r="I13" s="38" t="s">
        <v>2809</v>
      </c>
    </row>
    <row r="14" spans="1:9" ht="84" customHeight="1" x14ac:dyDescent="0.3">
      <c r="A14" s="37">
        <v>110</v>
      </c>
      <c r="B14" s="37" t="s">
        <v>897</v>
      </c>
      <c r="C14" s="37" t="s">
        <v>3709</v>
      </c>
      <c r="D14" s="37" t="s">
        <v>3706</v>
      </c>
      <c r="E14" s="37" t="s">
        <v>3707</v>
      </c>
      <c r="F14" s="37" t="s">
        <v>3708</v>
      </c>
      <c r="G14" s="37" t="s">
        <v>2813</v>
      </c>
      <c r="H14" s="38" t="s">
        <v>1358</v>
      </c>
      <c r="I14" s="38" t="s">
        <v>2814</v>
      </c>
    </row>
    <row r="15" spans="1:9" ht="84" customHeight="1" x14ac:dyDescent="0.3">
      <c r="A15" s="37">
        <v>111</v>
      </c>
      <c r="B15" s="37" t="s">
        <v>527</v>
      </c>
      <c r="C15" s="37" t="s">
        <v>3705</v>
      </c>
      <c r="D15" s="37" t="s">
        <v>3706</v>
      </c>
      <c r="E15" s="37" t="s">
        <v>3707</v>
      </c>
      <c r="F15" s="37" t="s">
        <v>3708</v>
      </c>
      <c r="G15" s="37" t="s">
        <v>2819</v>
      </c>
      <c r="H15" s="38" t="s">
        <v>1359</v>
      </c>
      <c r="I15" s="38" t="s">
        <v>1359</v>
      </c>
    </row>
    <row r="16" spans="1:9" ht="84" customHeight="1" x14ac:dyDescent="0.3">
      <c r="A16" s="37">
        <v>112</v>
      </c>
      <c r="B16" s="37" t="s">
        <v>534</v>
      </c>
      <c r="C16" s="37" t="s">
        <v>3709</v>
      </c>
      <c r="D16" s="37" t="s">
        <v>3706</v>
      </c>
      <c r="E16" s="37" t="s">
        <v>3707</v>
      </c>
      <c r="F16" s="37" t="s">
        <v>3708</v>
      </c>
      <c r="G16" s="37" t="s">
        <v>2823</v>
      </c>
      <c r="H16" s="38" t="s">
        <v>1360</v>
      </c>
      <c r="I16" s="38" t="s">
        <v>2824</v>
      </c>
    </row>
    <row r="17" spans="1:9" ht="84" customHeight="1" x14ac:dyDescent="0.3">
      <c r="A17" s="37">
        <v>113</v>
      </c>
      <c r="B17" s="37" t="s">
        <v>547</v>
      </c>
      <c r="C17" s="37" t="s">
        <v>3705</v>
      </c>
      <c r="D17" s="37" t="s">
        <v>3706</v>
      </c>
      <c r="E17" s="37" t="s">
        <v>3707</v>
      </c>
      <c r="F17" s="37" t="s">
        <v>3708</v>
      </c>
      <c r="G17" s="37" t="s">
        <v>2829</v>
      </c>
      <c r="H17" s="38" t="s">
        <v>1361</v>
      </c>
      <c r="I17" s="38" t="s">
        <v>1361</v>
      </c>
    </row>
    <row r="18" spans="1:9" ht="84" customHeight="1" x14ac:dyDescent="0.3">
      <c r="A18" s="37">
        <v>114</v>
      </c>
      <c r="B18" s="37" t="s">
        <v>903</v>
      </c>
      <c r="C18" s="37" t="s">
        <v>3709</v>
      </c>
      <c r="D18" s="37" t="s">
        <v>3710</v>
      </c>
      <c r="E18" s="37" t="s">
        <v>3707</v>
      </c>
      <c r="F18" s="37" t="s">
        <v>3708</v>
      </c>
      <c r="G18" s="37" t="s">
        <v>2834</v>
      </c>
      <c r="H18" s="38" t="s">
        <v>1362</v>
      </c>
      <c r="I18" s="38" t="s">
        <v>2106</v>
      </c>
    </row>
    <row r="19" spans="1:9" ht="84" customHeight="1" x14ac:dyDescent="0.3">
      <c r="A19" s="37">
        <v>115</v>
      </c>
      <c r="B19" s="37" t="s">
        <v>555</v>
      </c>
      <c r="C19" s="37" t="s">
        <v>3705</v>
      </c>
      <c r="D19" s="37" t="s">
        <v>3706</v>
      </c>
      <c r="E19" s="37" t="s">
        <v>3707</v>
      </c>
      <c r="F19" s="37" t="s">
        <v>3708</v>
      </c>
      <c r="G19" s="37" t="s">
        <v>2838</v>
      </c>
      <c r="H19" s="38" t="s">
        <v>559</v>
      </c>
      <c r="I19" s="38" t="s">
        <v>2839</v>
      </c>
    </row>
    <row r="20" spans="1:9" ht="84" customHeight="1" x14ac:dyDescent="0.3">
      <c r="A20" s="37">
        <v>116</v>
      </c>
      <c r="B20" s="37" t="s">
        <v>906</v>
      </c>
      <c r="C20" s="37" t="s">
        <v>3709</v>
      </c>
      <c r="D20" s="37" t="s">
        <v>3710</v>
      </c>
      <c r="E20" s="37" t="s">
        <v>3707</v>
      </c>
      <c r="F20" s="37" t="s">
        <v>3708</v>
      </c>
      <c r="G20" s="37" t="s">
        <v>2843</v>
      </c>
      <c r="H20" s="38" t="s">
        <v>1363</v>
      </c>
      <c r="I20" s="38" t="s">
        <v>2844</v>
      </c>
    </row>
    <row r="21" spans="1:9" ht="84" customHeight="1" x14ac:dyDescent="0.3">
      <c r="A21" s="37">
        <v>117</v>
      </c>
      <c r="B21" s="37" t="s">
        <v>908</v>
      </c>
      <c r="C21" s="37" t="s">
        <v>3709</v>
      </c>
      <c r="D21" s="37" t="s">
        <v>3710</v>
      </c>
      <c r="E21" s="37" t="s">
        <v>3707</v>
      </c>
      <c r="F21" s="37" t="s">
        <v>3708</v>
      </c>
      <c r="G21" s="37" t="s">
        <v>2849</v>
      </c>
      <c r="H21" s="38" t="s">
        <v>1364</v>
      </c>
      <c r="I21" s="38" t="s">
        <v>2850</v>
      </c>
    </row>
    <row r="22" spans="1:9" ht="84" customHeight="1" x14ac:dyDescent="0.3">
      <c r="A22" s="37">
        <v>118</v>
      </c>
      <c r="B22" s="37" t="s">
        <v>561</v>
      </c>
      <c r="C22" s="37" t="s">
        <v>3705</v>
      </c>
      <c r="D22" s="37" t="s">
        <v>3706</v>
      </c>
      <c r="E22" s="37" t="s">
        <v>3707</v>
      </c>
      <c r="F22" s="37" t="s">
        <v>3708</v>
      </c>
      <c r="G22" s="37" t="s">
        <v>2855</v>
      </c>
      <c r="H22" s="38" t="s">
        <v>1365</v>
      </c>
      <c r="I22" s="38" t="s">
        <v>2856</v>
      </c>
    </row>
    <row r="23" spans="1:9" ht="84" customHeight="1" x14ac:dyDescent="0.3">
      <c r="A23" s="37">
        <v>119</v>
      </c>
      <c r="B23" s="37" t="s">
        <v>911</v>
      </c>
      <c r="C23" s="37" t="s">
        <v>3705</v>
      </c>
      <c r="D23" s="37" t="s">
        <v>3706</v>
      </c>
      <c r="E23" s="37" t="s">
        <v>3707</v>
      </c>
      <c r="F23" s="37" t="s">
        <v>3708</v>
      </c>
      <c r="G23" s="37" t="s">
        <v>2860</v>
      </c>
      <c r="H23" s="38" t="s">
        <v>1366</v>
      </c>
      <c r="I23" s="38" t="s">
        <v>2861</v>
      </c>
    </row>
    <row r="24" spans="1:9" ht="84" customHeight="1" x14ac:dyDescent="0.3">
      <c r="A24" s="37">
        <v>120</v>
      </c>
      <c r="B24" s="37" t="s">
        <v>569</v>
      </c>
      <c r="C24" s="37" t="s">
        <v>3705</v>
      </c>
      <c r="D24" s="37" t="s">
        <v>3706</v>
      </c>
      <c r="E24" s="37" t="s">
        <v>3707</v>
      </c>
      <c r="F24" s="37" t="s">
        <v>3708</v>
      </c>
      <c r="G24" s="37" t="s">
        <v>2865</v>
      </c>
      <c r="H24" s="38" t="s">
        <v>1367</v>
      </c>
      <c r="I24" s="38" t="s">
        <v>574</v>
      </c>
    </row>
    <row r="25" spans="1:9" ht="84" customHeight="1" x14ac:dyDescent="0.3">
      <c r="A25" s="37">
        <v>121</v>
      </c>
      <c r="B25" s="37" t="s">
        <v>576</v>
      </c>
      <c r="C25" s="37" t="s">
        <v>3705</v>
      </c>
      <c r="D25" s="37" t="s">
        <v>3710</v>
      </c>
      <c r="E25" s="37" t="s">
        <v>3707</v>
      </c>
      <c r="F25" s="37" t="s">
        <v>3708</v>
      </c>
      <c r="G25" s="37" t="s">
        <v>2870</v>
      </c>
      <c r="H25" s="38" t="s">
        <v>1368</v>
      </c>
      <c r="I25" s="38" t="s">
        <v>1368</v>
      </c>
    </row>
    <row r="26" spans="1:9" ht="84" customHeight="1" x14ac:dyDescent="0.3">
      <c r="A26" s="37">
        <v>122</v>
      </c>
      <c r="B26" s="37" t="s">
        <v>596</v>
      </c>
      <c r="C26" s="37" t="s">
        <v>3705</v>
      </c>
      <c r="D26" s="37" t="s">
        <v>3710</v>
      </c>
      <c r="E26" s="37" t="s">
        <v>3707</v>
      </c>
      <c r="F26" s="37" t="s">
        <v>3708</v>
      </c>
      <c r="G26" s="37" t="s">
        <v>2874</v>
      </c>
      <c r="H26" s="38" t="s">
        <v>1369</v>
      </c>
      <c r="I26" s="38" t="s">
        <v>1369</v>
      </c>
    </row>
    <row r="27" spans="1:9" ht="84" customHeight="1" x14ac:dyDescent="0.3">
      <c r="A27" s="37">
        <v>123</v>
      </c>
      <c r="B27" s="37" t="s">
        <v>606</v>
      </c>
      <c r="C27" s="37" t="s">
        <v>3705</v>
      </c>
      <c r="D27" s="37" t="s">
        <v>3710</v>
      </c>
      <c r="E27" s="37" t="s">
        <v>3707</v>
      </c>
      <c r="F27" s="37" t="s">
        <v>3708</v>
      </c>
      <c r="G27" s="37" t="s">
        <v>2878</v>
      </c>
      <c r="H27" s="38" t="s">
        <v>1370</v>
      </c>
      <c r="I27" s="38" t="s">
        <v>2879</v>
      </c>
    </row>
    <row r="28" spans="1:9" ht="84" customHeight="1" x14ac:dyDescent="0.3">
      <c r="A28" s="37">
        <v>124</v>
      </c>
      <c r="B28" s="37" t="s">
        <v>920</v>
      </c>
      <c r="C28" s="37" t="s">
        <v>3709</v>
      </c>
      <c r="D28" s="37" t="s">
        <v>3710</v>
      </c>
      <c r="E28" s="37" t="s">
        <v>3711</v>
      </c>
      <c r="F28" s="37" t="s">
        <v>3708</v>
      </c>
      <c r="G28" s="37" t="s">
        <v>2883</v>
      </c>
      <c r="H28" s="38" t="s">
        <v>1371</v>
      </c>
      <c r="I28" s="38" t="s">
        <v>1371</v>
      </c>
    </row>
    <row r="29" spans="1:9" ht="84" customHeight="1" x14ac:dyDescent="0.3">
      <c r="A29" s="37">
        <v>125</v>
      </c>
      <c r="B29" s="37" t="s">
        <v>627</v>
      </c>
      <c r="C29" s="37" t="s">
        <v>3705</v>
      </c>
      <c r="D29" s="37" t="s">
        <v>3706</v>
      </c>
      <c r="E29" s="37" t="s">
        <v>3707</v>
      </c>
      <c r="F29" s="37" t="s">
        <v>3708</v>
      </c>
      <c r="G29" s="37" t="s">
        <v>2887</v>
      </c>
      <c r="H29" s="38" t="s">
        <v>1372</v>
      </c>
      <c r="I29" s="38" t="s">
        <v>2888</v>
      </c>
    </row>
  </sheetData>
  <autoFilter ref="A4:I29" xr:uid="{00000000-0009-0000-0000-00001A000000}"/>
  <hyperlinks>
    <hyperlink ref="H5" r:id="rId1" xr:uid="{00000000-0004-0000-1A00-000000000000}"/>
    <hyperlink ref="I5" r:id="rId2" xr:uid="{00000000-0004-0000-1A00-000001000000}"/>
    <hyperlink ref="H6" r:id="rId3" xr:uid="{00000000-0004-0000-1A00-000002000000}"/>
    <hyperlink ref="I6" r:id="rId4" xr:uid="{00000000-0004-0000-1A00-000003000000}"/>
    <hyperlink ref="H7" r:id="rId5" xr:uid="{00000000-0004-0000-1A00-000004000000}"/>
    <hyperlink ref="I7" r:id="rId6" xr:uid="{00000000-0004-0000-1A00-000005000000}"/>
    <hyperlink ref="H8" r:id="rId7" xr:uid="{00000000-0004-0000-1A00-000006000000}"/>
    <hyperlink ref="I8" r:id="rId8" xr:uid="{00000000-0004-0000-1A00-000007000000}"/>
    <hyperlink ref="H9" r:id="rId9" xr:uid="{00000000-0004-0000-1A00-000008000000}"/>
    <hyperlink ref="I9" r:id="rId10" xr:uid="{00000000-0004-0000-1A00-000009000000}"/>
    <hyperlink ref="H10" r:id="rId11" xr:uid="{00000000-0004-0000-1A00-00000A000000}"/>
    <hyperlink ref="I10" r:id="rId12" xr:uid="{00000000-0004-0000-1A00-00000B000000}"/>
    <hyperlink ref="H11" r:id="rId13" xr:uid="{00000000-0004-0000-1A00-00000C000000}"/>
    <hyperlink ref="I11" r:id="rId14" xr:uid="{00000000-0004-0000-1A00-00000D000000}"/>
    <hyperlink ref="H12" r:id="rId15" xr:uid="{00000000-0004-0000-1A00-00000E000000}"/>
    <hyperlink ref="I12" r:id="rId16" xr:uid="{00000000-0004-0000-1A00-00000F000000}"/>
    <hyperlink ref="H13" r:id="rId17" xr:uid="{00000000-0004-0000-1A00-000010000000}"/>
    <hyperlink ref="I13" r:id="rId18" xr:uid="{00000000-0004-0000-1A00-000011000000}"/>
    <hyperlink ref="H14" r:id="rId19" xr:uid="{00000000-0004-0000-1A00-000012000000}"/>
    <hyperlink ref="I14" r:id="rId20" xr:uid="{00000000-0004-0000-1A00-000013000000}"/>
    <hyperlink ref="H15" r:id="rId21" xr:uid="{00000000-0004-0000-1A00-000014000000}"/>
    <hyperlink ref="I15" r:id="rId22" xr:uid="{00000000-0004-0000-1A00-000015000000}"/>
    <hyperlink ref="H16" r:id="rId23" xr:uid="{00000000-0004-0000-1A00-000016000000}"/>
    <hyperlink ref="I16" r:id="rId24" xr:uid="{00000000-0004-0000-1A00-000017000000}"/>
    <hyperlink ref="H17" r:id="rId25" xr:uid="{00000000-0004-0000-1A00-000018000000}"/>
    <hyperlink ref="I17" r:id="rId26" xr:uid="{00000000-0004-0000-1A00-000019000000}"/>
    <hyperlink ref="H18" r:id="rId27" xr:uid="{00000000-0004-0000-1A00-00001A000000}"/>
    <hyperlink ref="I18" r:id="rId28" xr:uid="{00000000-0004-0000-1A00-00001B000000}"/>
    <hyperlink ref="H19" r:id="rId29" xr:uid="{00000000-0004-0000-1A00-00001C000000}"/>
    <hyperlink ref="I19" r:id="rId30" xr:uid="{00000000-0004-0000-1A00-00001D000000}"/>
    <hyperlink ref="H20" r:id="rId31" xr:uid="{00000000-0004-0000-1A00-00001E000000}"/>
    <hyperlink ref="I20" r:id="rId32" xr:uid="{00000000-0004-0000-1A00-00001F000000}"/>
    <hyperlink ref="H21" r:id="rId33" xr:uid="{00000000-0004-0000-1A00-000020000000}"/>
    <hyperlink ref="I21" r:id="rId34" xr:uid="{00000000-0004-0000-1A00-000021000000}"/>
    <hyperlink ref="H22" r:id="rId35" xr:uid="{00000000-0004-0000-1A00-000022000000}"/>
    <hyperlink ref="I22" r:id="rId36" xr:uid="{00000000-0004-0000-1A00-000023000000}"/>
    <hyperlink ref="H23" r:id="rId37" xr:uid="{00000000-0004-0000-1A00-000024000000}"/>
    <hyperlink ref="I23" r:id="rId38" xr:uid="{00000000-0004-0000-1A00-000025000000}"/>
    <hyperlink ref="H24" r:id="rId39" xr:uid="{00000000-0004-0000-1A00-000026000000}"/>
    <hyperlink ref="I24" r:id="rId40" xr:uid="{00000000-0004-0000-1A00-000027000000}"/>
    <hyperlink ref="H25" r:id="rId41" xr:uid="{00000000-0004-0000-1A00-000028000000}"/>
    <hyperlink ref="I25" r:id="rId42" xr:uid="{00000000-0004-0000-1A00-000029000000}"/>
    <hyperlink ref="H26" r:id="rId43" xr:uid="{00000000-0004-0000-1A00-00002A000000}"/>
    <hyperlink ref="I26" r:id="rId44" xr:uid="{00000000-0004-0000-1A00-00002B000000}"/>
    <hyperlink ref="H27" r:id="rId45" xr:uid="{00000000-0004-0000-1A00-00002C000000}"/>
    <hyperlink ref="I27" r:id="rId46" xr:uid="{00000000-0004-0000-1A00-00002D000000}"/>
    <hyperlink ref="H28" r:id="rId47" xr:uid="{00000000-0004-0000-1A00-00002E000000}"/>
    <hyperlink ref="I28" r:id="rId48" xr:uid="{00000000-0004-0000-1A00-00002F000000}"/>
    <hyperlink ref="H29" r:id="rId49" xr:uid="{00000000-0004-0000-1A00-000030000000}"/>
    <hyperlink ref="I29" r:id="rId50" xr:uid="{00000000-0004-0000-1A00-000031000000}"/>
  </hyperlink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2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2" customWidth="1"/>
    <col min="2" max="2" width="58" customWidth="1"/>
    <col min="3" max="3" width="55" customWidth="1"/>
    <col min="4" max="4" width="86" customWidth="1"/>
    <col min="5" max="5" width="85" customWidth="1"/>
  </cols>
  <sheetData>
    <row r="1" spans="1:5" ht="43.95" customHeight="1" x14ac:dyDescent="0.3">
      <c r="A1" s="43" t="s">
        <v>3590</v>
      </c>
      <c r="B1" s="43" t="s">
        <v>3712</v>
      </c>
      <c r="C1" s="43" t="s">
        <v>3713</v>
      </c>
      <c r="D1" s="43" t="s">
        <v>3714</v>
      </c>
      <c r="E1" s="43" t="s">
        <v>3715</v>
      </c>
    </row>
    <row r="2" spans="1:5" ht="81" customHeight="1" x14ac:dyDescent="0.3">
      <c r="A2" s="44" t="s">
        <v>3716</v>
      </c>
      <c r="B2" s="44" t="s">
        <v>3717</v>
      </c>
      <c r="C2" s="44" t="s">
        <v>3718</v>
      </c>
      <c r="D2" s="44" t="s">
        <v>3719</v>
      </c>
      <c r="E2" s="45" t="s">
        <v>2171</v>
      </c>
    </row>
    <row r="3" spans="1:5" ht="81" customHeight="1" x14ac:dyDescent="0.3">
      <c r="A3" s="44" t="s">
        <v>3720</v>
      </c>
      <c r="B3" s="44" t="s">
        <v>3721</v>
      </c>
      <c r="C3" s="44" t="s">
        <v>3722</v>
      </c>
      <c r="D3" s="44" t="s">
        <v>3723</v>
      </c>
      <c r="E3" s="45" t="s">
        <v>2171</v>
      </c>
    </row>
    <row r="4" spans="1:5" ht="81" customHeight="1" x14ac:dyDescent="0.3">
      <c r="A4" s="44" t="s">
        <v>3724</v>
      </c>
      <c r="B4" s="44" t="s">
        <v>3725</v>
      </c>
      <c r="C4" s="44" t="s">
        <v>3726</v>
      </c>
      <c r="D4" s="44" t="s">
        <v>3727</v>
      </c>
      <c r="E4" s="45" t="s">
        <v>1360</v>
      </c>
    </row>
    <row r="5" spans="1:5" ht="81" customHeight="1" x14ac:dyDescent="0.3">
      <c r="A5" s="44" t="s">
        <v>3728</v>
      </c>
      <c r="B5" s="44" t="s">
        <v>3729</v>
      </c>
      <c r="C5" s="44" t="s">
        <v>3730</v>
      </c>
      <c r="D5" s="44" t="s">
        <v>3731</v>
      </c>
      <c r="E5" s="45" t="s">
        <v>588</v>
      </c>
    </row>
    <row r="6" spans="1:5" ht="81" customHeight="1" x14ac:dyDescent="0.3">
      <c r="A6" s="44" t="s">
        <v>3732</v>
      </c>
      <c r="B6" s="44" t="s">
        <v>3733</v>
      </c>
      <c r="C6" s="44" t="s">
        <v>3734</v>
      </c>
      <c r="D6" s="44" t="s">
        <v>3735</v>
      </c>
      <c r="E6" s="45" t="s">
        <v>601</v>
      </c>
    </row>
    <row r="7" spans="1:5" ht="81" customHeight="1" x14ac:dyDescent="0.3">
      <c r="A7" s="44" t="s">
        <v>2161</v>
      </c>
      <c r="B7" s="44" t="s">
        <v>3736</v>
      </c>
      <c r="C7" s="44" t="s">
        <v>3737</v>
      </c>
      <c r="D7" s="44" t="s">
        <v>3738</v>
      </c>
      <c r="E7" s="45" t="s">
        <v>611</v>
      </c>
    </row>
    <row r="8" spans="1:5" ht="81" customHeight="1" x14ac:dyDescent="0.3">
      <c r="A8" s="44" t="s">
        <v>3739</v>
      </c>
      <c r="B8" s="44" t="s">
        <v>3740</v>
      </c>
      <c r="C8" s="44" t="s">
        <v>3741</v>
      </c>
      <c r="D8" s="44" t="s">
        <v>3742</v>
      </c>
      <c r="E8" s="45" t="s">
        <v>2071</v>
      </c>
    </row>
    <row r="9" spans="1:5" ht="81" customHeight="1" x14ac:dyDescent="0.3">
      <c r="A9" s="44" t="s">
        <v>3743</v>
      </c>
      <c r="B9" s="44" t="s">
        <v>3744</v>
      </c>
      <c r="C9" s="44" t="s">
        <v>3745</v>
      </c>
      <c r="D9" s="44" t="s">
        <v>3746</v>
      </c>
      <c r="E9" s="45" t="s">
        <v>1364</v>
      </c>
    </row>
    <row r="10" spans="1:5" ht="81" customHeight="1" x14ac:dyDescent="0.3">
      <c r="A10" s="44" t="s">
        <v>3747</v>
      </c>
      <c r="B10" s="44" t="s">
        <v>3748</v>
      </c>
      <c r="C10" s="44" t="s">
        <v>3749</v>
      </c>
      <c r="D10" s="44" t="s">
        <v>3750</v>
      </c>
      <c r="E10" s="45" t="s">
        <v>574</v>
      </c>
    </row>
    <row r="11" spans="1:5" ht="81" customHeight="1" x14ac:dyDescent="0.3">
      <c r="A11" s="44" t="s">
        <v>892</v>
      </c>
      <c r="B11" s="44" t="s">
        <v>3751</v>
      </c>
      <c r="C11" s="44" t="s">
        <v>3752</v>
      </c>
      <c r="D11" s="44" t="s">
        <v>3753</v>
      </c>
      <c r="E11" s="45" t="s">
        <v>1355</v>
      </c>
    </row>
    <row r="12" spans="1:5" ht="81" customHeight="1" x14ac:dyDescent="0.3">
      <c r="A12" s="44" t="s">
        <v>3754</v>
      </c>
      <c r="B12" s="44" t="s">
        <v>3755</v>
      </c>
      <c r="C12" s="44" t="s">
        <v>3756</v>
      </c>
      <c r="D12" s="44" t="s">
        <v>3757</v>
      </c>
      <c r="E12" s="45" t="s">
        <v>567</v>
      </c>
    </row>
  </sheetData>
  <autoFilter ref="A1:E12" xr:uid="{00000000-0009-0000-0000-00001B000000}"/>
  <hyperlinks>
    <hyperlink ref="E2" r:id="rId1" xr:uid="{00000000-0004-0000-1B00-000000000000}"/>
    <hyperlink ref="E3" r:id="rId2" xr:uid="{00000000-0004-0000-1B00-000001000000}"/>
    <hyperlink ref="E4" r:id="rId3" xr:uid="{00000000-0004-0000-1B00-000002000000}"/>
    <hyperlink ref="E5" r:id="rId4" xr:uid="{00000000-0004-0000-1B00-000003000000}"/>
    <hyperlink ref="E6" r:id="rId5" xr:uid="{00000000-0004-0000-1B00-000004000000}"/>
    <hyperlink ref="E7" r:id="rId6" xr:uid="{00000000-0004-0000-1B00-000005000000}"/>
    <hyperlink ref="E8" r:id="rId7" xr:uid="{00000000-0004-0000-1B00-000006000000}"/>
    <hyperlink ref="E9" r:id="rId8" xr:uid="{00000000-0004-0000-1B00-000007000000}"/>
    <hyperlink ref="E10" r:id="rId9" xr:uid="{00000000-0004-0000-1B00-000008000000}"/>
    <hyperlink ref="E11" r:id="rId10" xr:uid="{00000000-0004-0000-1B00-000009000000}"/>
    <hyperlink ref="E12" r:id="rId11" xr:uid="{00000000-0004-0000-1B00-00000A000000}"/>
  </hyperlink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397B9B"/>
    <pageSetUpPr fitToPage="1"/>
  </sheetPr>
  <dimension ref="A1:U29"/>
  <sheetViews>
    <sheetView workbookViewId="0"/>
  </sheetViews>
  <sheetFormatPr baseColWidth="10" defaultColWidth="8.88671875" defaultRowHeight="14.4" x14ac:dyDescent="0.3"/>
  <cols>
    <col min="1" max="1" width="7" customWidth="1"/>
    <col min="2" max="2" width="28" customWidth="1"/>
    <col min="3" max="4" width="14" customWidth="1"/>
    <col min="5" max="5" width="55" customWidth="1"/>
    <col min="6" max="6" width="20" customWidth="1"/>
    <col min="7" max="8" width="14" customWidth="1"/>
    <col min="9" max="9" width="55" customWidth="1"/>
    <col min="10" max="10" width="20" customWidth="1"/>
    <col min="11" max="11" width="14" customWidth="1"/>
    <col min="12" max="12" width="47" customWidth="1"/>
    <col min="13" max="14" width="19" customWidth="1"/>
    <col min="15" max="15" width="76" customWidth="1"/>
    <col min="16" max="16" width="72" customWidth="1"/>
    <col min="17" max="17" width="35" customWidth="1"/>
    <col min="18" max="20" width="68" customWidth="1"/>
    <col min="21" max="21" width="90" customWidth="1"/>
  </cols>
  <sheetData>
    <row r="1" spans="1:21" ht="46.05" customHeight="1" x14ac:dyDescent="0.3">
      <c r="A1" s="205" t="s">
        <v>3758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25.95" customHeight="1" x14ac:dyDescent="0.3">
      <c r="A2" s="206" t="s">
        <v>3759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21" ht="40.049999999999997" customHeight="1" x14ac:dyDescent="0.3">
      <c r="A4" s="7" t="s">
        <v>709</v>
      </c>
      <c r="B4" s="7" t="s">
        <v>1252</v>
      </c>
      <c r="C4" s="7" t="s">
        <v>1391</v>
      </c>
      <c r="D4" s="7" t="s">
        <v>1392</v>
      </c>
      <c r="E4" s="7" t="s">
        <v>1393</v>
      </c>
      <c r="F4" s="7" t="s">
        <v>1394</v>
      </c>
      <c r="G4" s="7" t="s">
        <v>1395</v>
      </c>
      <c r="H4" s="7" t="s">
        <v>1396</v>
      </c>
      <c r="I4" s="7" t="s">
        <v>1397</v>
      </c>
      <c r="J4" s="7" t="s">
        <v>1398</v>
      </c>
      <c r="K4" s="7" t="s">
        <v>1399</v>
      </c>
      <c r="L4" s="7" t="s">
        <v>1400</v>
      </c>
      <c r="M4" s="7" t="s">
        <v>1401</v>
      </c>
      <c r="N4" s="7" t="s">
        <v>1402</v>
      </c>
      <c r="O4" s="7" t="s">
        <v>1403</v>
      </c>
      <c r="P4" s="7" t="s">
        <v>1404</v>
      </c>
      <c r="Q4" s="7" t="s">
        <v>717</v>
      </c>
      <c r="R4" s="7" t="s">
        <v>1405</v>
      </c>
      <c r="S4" s="7" t="s">
        <v>1406</v>
      </c>
      <c r="T4" s="7" t="s">
        <v>1407</v>
      </c>
      <c r="U4" s="7" t="s">
        <v>1408</v>
      </c>
    </row>
    <row r="5" spans="1:21" ht="72" customHeight="1" x14ac:dyDescent="0.3">
      <c r="A5" s="11">
        <v>126</v>
      </c>
      <c r="B5" s="12" t="s">
        <v>635</v>
      </c>
      <c r="C5" s="13"/>
      <c r="D5" s="25"/>
      <c r="E5" s="12" t="s">
        <v>3760</v>
      </c>
      <c r="F5" s="12" t="s">
        <v>3761</v>
      </c>
      <c r="G5" s="13"/>
      <c r="H5" s="25"/>
      <c r="I5" s="12" t="s">
        <v>3762</v>
      </c>
      <c r="J5" s="12" t="s">
        <v>3761</v>
      </c>
      <c r="K5" s="13"/>
      <c r="L5" s="12" t="s">
        <v>3763</v>
      </c>
      <c r="O5" s="21" t="s">
        <v>3764</v>
      </c>
      <c r="P5" s="21" t="s">
        <v>3765</v>
      </c>
      <c r="Q5" s="21" t="s">
        <v>3766</v>
      </c>
      <c r="R5" s="57" t="s">
        <v>1374</v>
      </c>
      <c r="S5" s="57" t="s">
        <v>1374</v>
      </c>
      <c r="T5" s="57" t="s">
        <v>641</v>
      </c>
      <c r="U5" s="61" t="s">
        <v>1047</v>
      </c>
    </row>
    <row r="6" spans="1:21" ht="72" customHeight="1" x14ac:dyDescent="0.3">
      <c r="A6" s="62">
        <v>127</v>
      </c>
      <c r="B6" s="63" t="s">
        <v>925</v>
      </c>
      <c r="D6" s="64"/>
      <c r="E6" s="63" t="s">
        <v>3767</v>
      </c>
      <c r="F6" s="63" t="s">
        <v>3761</v>
      </c>
      <c r="H6" s="64"/>
      <c r="I6" s="63" t="s">
        <v>3768</v>
      </c>
      <c r="J6" s="63" t="s">
        <v>3761</v>
      </c>
      <c r="L6" s="63" t="s">
        <v>1052</v>
      </c>
      <c r="M6" s="64"/>
      <c r="O6" s="65" t="s">
        <v>2194</v>
      </c>
      <c r="P6" s="65" t="s">
        <v>2193</v>
      </c>
      <c r="Q6" s="65" t="s">
        <v>3769</v>
      </c>
      <c r="R6" s="66" t="s">
        <v>1375</v>
      </c>
      <c r="S6" s="66" t="s">
        <v>1051</v>
      </c>
      <c r="T6" s="66" t="s">
        <v>1051</v>
      </c>
      <c r="U6" s="61" t="s">
        <v>1052</v>
      </c>
    </row>
    <row r="7" spans="1:21" ht="72" customHeight="1" x14ac:dyDescent="0.3">
      <c r="A7" s="11">
        <v>128</v>
      </c>
      <c r="B7" s="12" t="s">
        <v>650</v>
      </c>
      <c r="C7" s="13"/>
      <c r="E7" s="12" t="s">
        <v>3770</v>
      </c>
      <c r="F7" s="12" t="s">
        <v>3761</v>
      </c>
      <c r="G7" s="13"/>
      <c r="I7" s="12" t="s">
        <v>3771</v>
      </c>
      <c r="J7" s="12" t="s">
        <v>3761</v>
      </c>
      <c r="L7" s="12" t="s">
        <v>1056</v>
      </c>
      <c r="O7" s="21" t="s">
        <v>2199</v>
      </c>
      <c r="P7" s="21" t="s">
        <v>2198</v>
      </c>
      <c r="Q7" s="21" t="s">
        <v>3772</v>
      </c>
      <c r="R7" s="57" t="s">
        <v>1376</v>
      </c>
      <c r="S7" s="57" t="s">
        <v>656</v>
      </c>
      <c r="T7" s="57" t="s">
        <v>662</v>
      </c>
      <c r="U7" s="61" t="s">
        <v>1056</v>
      </c>
    </row>
    <row r="8" spans="1:21" ht="72" customHeight="1" x14ac:dyDescent="0.3">
      <c r="A8" s="62">
        <v>129</v>
      </c>
      <c r="B8" s="63" t="s">
        <v>928</v>
      </c>
      <c r="C8" s="27"/>
      <c r="D8" s="64"/>
      <c r="E8" s="63" t="s">
        <v>3773</v>
      </c>
      <c r="F8" s="63" t="s">
        <v>3761</v>
      </c>
      <c r="G8" s="13"/>
      <c r="H8" s="64"/>
      <c r="I8" s="63" t="s">
        <v>3774</v>
      </c>
      <c r="J8" s="63" t="s">
        <v>3761</v>
      </c>
      <c r="K8" s="25"/>
      <c r="L8" s="63" t="s">
        <v>1061</v>
      </c>
      <c r="M8" s="64"/>
      <c r="O8" s="65" t="s">
        <v>2205</v>
      </c>
      <c r="P8" s="65" t="s">
        <v>2204</v>
      </c>
      <c r="Q8" s="65" t="s">
        <v>3775</v>
      </c>
      <c r="R8" s="66" t="s">
        <v>1060</v>
      </c>
      <c r="S8" s="66" t="s">
        <v>1060</v>
      </c>
      <c r="T8" s="66" t="s">
        <v>1060</v>
      </c>
      <c r="U8" s="61" t="s">
        <v>1061</v>
      </c>
    </row>
    <row r="9" spans="1:21" ht="72" customHeight="1" x14ac:dyDescent="0.3">
      <c r="A9" s="11">
        <v>130</v>
      </c>
      <c r="B9" s="12" t="s">
        <v>929</v>
      </c>
      <c r="E9" s="12" t="s">
        <v>3776</v>
      </c>
      <c r="F9" s="12" t="s">
        <v>3761</v>
      </c>
      <c r="I9" s="12" t="s">
        <v>3777</v>
      </c>
      <c r="J9" s="12" t="s">
        <v>3761</v>
      </c>
      <c r="L9" s="12" t="s">
        <v>1066</v>
      </c>
      <c r="O9" s="21" t="s">
        <v>2210</v>
      </c>
      <c r="P9" s="21" t="s">
        <v>2209</v>
      </c>
      <c r="Q9" s="21" t="s">
        <v>3778</v>
      </c>
      <c r="R9" s="57" t="s">
        <v>1377</v>
      </c>
      <c r="S9" s="57" t="s">
        <v>1065</v>
      </c>
      <c r="T9" s="57" t="s">
        <v>1065</v>
      </c>
      <c r="U9" s="61" t="s">
        <v>1066</v>
      </c>
    </row>
    <row r="10" spans="1:21" ht="72" customHeight="1" x14ac:dyDescent="0.3">
      <c r="A10" s="62">
        <v>131</v>
      </c>
      <c r="B10" s="63" t="s">
        <v>930</v>
      </c>
      <c r="C10" s="67">
        <v>964</v>
      </c>
      <c r="D10" s="64"/>
      <c r="E10" s="63" t="s">
        <v>3779</v>
      </c>
      <c r="F10" s="63" t="s">
        <v>1603</v>
      </c>
      <c r="G10" s="67">
        <v>349</v>
      </c>
      <c r="H10" s="64"/>
      <c r="I10" s="63" t="s">
        <v>3780</v>
      </c>
      <c r="J10" s="63" t="s">
        <v>1603</v>
      </c>
      <c r="K10" s="67">
        <v>964</v>
      </c>
      <c r="L10" s="63" t="s">
        <v>3781</v>
      </c>
      <c r="M10" s="64"/>
      <c r="O10" s="65" t="s">
        <v>2213</v>
      </c>
      <c r="P10" s="65" t="s">
        <v>2212</v>
      </c>
      <c r="Q10" s="65" t="s">
        <v>3782</v>
      </c>
      <c r="R10" s="66" t="s">
        <v>1378</v>
      </c>
      <c r="S10" s="66" t="s">
        <v>1070</v>
      </c>
      <c r="T10" s="66" t="s">
        <v>2214</v>
      </c>
      <c r="U10" s="61" t="s">
        <v>1071</v>
      </c>
    </row>
    <row r="11" spans="1:21" ht="72" customHeight="1" x14ac:dyDescent="0.3">
      <c r="A11" s="11">
        <v>132</v>
      </c>
      <c r="B11" s="12" t="s">
        <v>932</v>
      </c>
      <c r="E11" s="12" t="s">
        <v>3783</v>
      </c>
      <c r="F11" s="12" t="s">
        <v>3761</v>
      </c>
      <c r="I11" s="12" t="s">
        <v>3784</v>
      </c>
      <c r="J11" s="12" t="s">
        <v>3761</v>
      </c>
      <c r="L11" s="12" t="s">
        <v>1076</v>
      </c>
      <c r="O11" s="21" t="s">
        <v>2221</v>
      </c>
      <c r="P11" s="21" t="s">
        <v>2220</v>
      </c>
      <c r="Q11" s="21" t="s">
        <v>3785</v>
      </c>
      <c r="R11" s="57" t="s">
        <v>1075</v>
      </c>
      <c r="S11" s="57" t="s">
        <v>1075</v>
      </c>
      <c r="T11" s="57" t="s">
        <v>1075</v>
      </c>
      <c r="U11" s="61" t="s">
        <v>1076</v>
      </c>
    </row>
    <row r="12" spans="1:21" ht="72" customHeight="1" x14ac:dyDescent="0.3">
      <c r="A12" s="62">
        <v>133</v>
      </c>
      <c r="B12" s="63" t="s">
        <v>664</v>
      </c>
      <c r="C12" s="67">
        <v>10047</v>
      </c>
      <c r="D12" s="64"/>
      <c r="E12" s="63" t="s">
        <v>3786</v>
      </c>
      <c r="F12" s="63" t="s">
        <v>1603</v>
      </c>
      <c r="G12" s="67">
        <v>4100</v>
      </c>
      <c r="H12" s="64"/>
      <c r="I12" s="63" t="s">
        <v>3787</v>
      </c>
      <c r="J12" s="63" t="s">
        <v>1603</v>
      </c>
      <c r="K12" s="67">
        <v>10047</v>
      </c>
      <c r="L12" s="63" t="s">
        <v>3781</v>
      </c>
      <c r="M12" s="64"/>
      <c r="O12" s="65" t="s">
        <v>2224</v>
      </c>
      <c r="P12" s="65" t="s">
        <v>2223</v>
      </c>
      <c r="Q12" s="65" t="s">
        <v>3788</v>
      </c>
      <c r="R12" s="66" t="s">
        <v>1379</v>
      </c>
      <c r="S12" s="66" t="s">
        <v>670</v>
      </c>
      <c r="T12" s="66" t="s">
        <v>670</v>
      </c>
      <c r="U12" s="61" t="s">
        <v>1080</v>
      </c>
    </row>
    <row r="13" spans="1:21" ht="72" customHeight="1" x14ac:dyDescent="0.3">
      <c r="A13" s="11">
        <v>134</v>
      </c>
      <c r="B13" s="12" t="s">
        <v>672</v>
      </c>
      <c r="C13" s="27"/>
      <c r="E13" s="12" t="s">
        <v>3789</v>
      </c>
      <c r="F13" s="12" t="s">
        <v>3761</v>
      </c>
      <c r="G13" s="13"/>
      <c r="I13" s="12" t="s">
        <v>3790</v>
      </c>
      <c r="J13" s="12" t="s">
        <v>3761</v>
      </c>
      <c r="K13" s="13"/>
      <c r="L13" s="12" t="s">
        <v>1084</v>
      </c>
      <c r="M13" s="15"/>
      <c r="N13" s="67">
        <v>60</v>
      </c>
      <c r="O13" s="21" t="s">
        <v>2229</v>
      </c>
      <c r="P13" s="21" t="s">
        <v>2228</v>
      </c>
      <c r="Q13" s="21" t="s">
        <v>3791</v>
      </c>
      <c r="R13" s="57" t="s">
        <v>677</v>
      </c>
      <c r="S13" s="57" t="s">
        <v>677</v>
      </c>
      <c r="T13" s="57" t="s">
        <v>677</v>
      </c>
      <c r="U13" s="61" t="s">
        <v>1084</v>
      </c>
    </row>
    <row r="14" spans="1:21" ht="72" customHeight="1" x14ac:dyDescent="0.3">
      <c r="A14" s="62">
        <v>135</v>
      </c>
      <c r="B14" s="63" t="s">
        <v>933</v>
      </c>
      <c r="D14" s="64"/>
      <c r="E14" s="63" t="s">
        <v>3792</v>
      </c>
      <c r="F14" s="63" t="s">
        <v>3761</v>
      </c>
      <c r="H14" s="68"/>
      <c r="I14" s="63" t="s">
        <v>3793</v>
      </c>
      <c r="J14" s="63" t="s">
        <v>3761</v>
      </c>
      <c r="L14" s="63" t="s">
        <v>3794</v>
      </c>
      <c r="M14" s="64"/>
      <c r="N14" s="15"/>
      <c r="O14" s="65" t="s">
        <v>2235</v>
      </c>
      <c r="P14" s="65" t="s">
        <v>3795</v>
      </c>
      <c r="Q14" s="65" t="s">
        <v>3796</v>
      </c>
      <c r="R14" s="66" t="s">
        <v>1380</v>
      </c>
      <c r="S14" s="66" t="s">
        <v>1088</v>
      </c>
      <c r="T14" s="66" t="s">
        <v>1088</v>
      </c>
      <c r="U14" s="61" t="s">
        <v>1089</v>
      </c>
    </row>
    <row r="15" spans="1:21" ht="72" customHeight="1" x14ac:dyDescent="0.3">
      <c r="A15" s="11">
        <v>136</v>
      </c>
      <c r="B15" s="12" t="s">
        <v>934</v>
      </c>
      <c r="C15" s="25"/>
      <c r="E15" s="12" t="s">
        <v>3797</v>
      </c>
      <c r="F15" s="12" t="s">
        <v>3761</v>
      </c>
      <c r="I15" s="12" t="s">
        <v>3798</v>
      </c>
      <c r="J15" s="12" t="s">
        <v>3761</v>
      </c>
      <c r="L15" s="12" t="s">
        <v>1093</v>
      </c>
      <c r="O15" s="21" t="s">
        <v>2239</v>
      </c>
      <c r="P15" s="21" t="s">
        <v>2238</v>
      </c>
      <c r="Q15" s="21" t="s">
        <v>3799</v>
      </c>
      <c r="R15" s="57" t="s">
        <v>1092</v>
      </c>
      <c r="S15" s="57" t="s">
        <v>1092</v>
      </c>
      <c r="T15" s="57" t="s">
        <v>1092</v>
      </c>
      <c r="U15" s="61" t="s">
        <v>1093</v>
      </c>
    </row>
    <row r="16" spans="1:21" ht="72" customHeight="1" x14ac:dyDescent="0.3">
      <c r="A16" s="62">
        <v>137</v>
      </c>
      <c r="B16" s="63" t="s">
        <v>679</v>
      </c>
      <c r="C16" s="13"/>
      <c r="D16" s="64"/>
      <c r="E16" s="63" t="s">
        <v>3800</v>
      </c>
      <c r="F16" s="63" t="s">
        <v>3761</v>
      </c>
      <c r="H16" s="64"/>
      <c r="I16" s="63" t="s">
        <v>3801</v>
      </c>
      <c r="J16" s="63" t="s">
        <v>3761</v>
      </c>
      <c r="L16" s="63" t="s">
        <v>1097</v>
      </c>
      <c r="M16" s="64"/>
      <c r="N16" s="15"/>
      <c r="O16" s="65" t="s">
        <v>2243</v>
      </c>
      <c r="P16" s="65" t="s">
        <v>2242</v>
      </c>
      <c r="Q16" s="65" t="s">
        <v>3802</v>
      </c>
      <c r="R16" s="66" t="s">
        <v>1381</v>
      </c>
      <c r="S16" s="66" t="s">
        <v>685</v>
      </c>
      <c r="T16" s="66" t="s">
        <v>685</v>
      </c>
      <c r="U16" s="61" t="s">
        <v>1097</v>
      </c>
    </row>
    <row r="17" spans="1:21" ht="72" customHeight="1" x14ac:dyDescent="0.3">
      <c r="A17" s="11">
        <v>138</v>
      </c>
      <c r="B17" s="12" t="s">
        <v>935</v>
      </c>
      <c r="E17" s="12" t="s">
        <v>3803</v>
      </c>
      <c r="F17" s="12" t="s">
        <v>3761</v>
      </c>
      <c r="I17" s="12" t="s">
        <v>3804</v>
      </c>
      <c r="J17" s="12" t="s">
        <v>3761</v>
      </c>
      <c r="L17" s="12" t="s">
        <v>1102</v>
      </c>
      <c r="O17" s="21" t="s">
        <v>2247</v>
      </c>
      <c r="P17" s="21" t="s">
        <v>2246</v>
      </c>
      <c r="Q17" s="21" t="s">
        <v>3805</v>
      </c>
      <c r="R17" s="57" t="s">
        <v>1101</v>
      </c>
      <c r="S17" s="57" t="s">
        <v>1101</v>
      </c>
      <c r="T17" s="57" t="s">
        <v>1101</v>
      </c>
      <c r="U17" s="61" t="s">
        <v>1102</v>
      </c>
    </row>
    <row r="18" spans="1:21" ht="72" customHeight="1" x14ac:dyDescent="0.3">
      <c r="A18" s="62">
        <v>139</v>
      </c>
      <c r="B18" s="63" t="s">
        <v>936</v>
      </c>
      <c r="C18" s="25"/>
      <c r="D18" s="64"/>
      <c r="E18" s="63" t="s">
        <v>3806</v>
      </c>
      <c r="F18" s="63" t="s">
        <v>3761</v>
      </c>
      <c r="G18" s="67">
        <v>112</v>
      </c>
      <c r="H18" s="64"/>
      <c r="I18" s="63" t="s">
        <v>3807</v>
      </c>
      <c r="J18" s="63" t="s">
        <v>3808</v>
      </c>
      <c r="K18" s="25"/>
      <c r="L18" s="63" t="s">
        <v>1107</v>
      </c>
      <c r="M18" s="64"/>
      <c r="O18" s="65" t="s">
        <v>2252</v>
      </c>
      <c r="P18" s="65" t="s">
        <v>2251</v>
      </c>
      <c r="Q18" s="65" t="s">
        <v>3809</v>
      </c>
      <c r="R18" s="66" t="s">
        <v>1106</v>
      </c>
      <c r="S18" s="66" t="s">
        <v>2253</v>
      </c>
      <c r="T18" s="66" t="s">
        <v>2253</v>
      </c>
      <c r="U18" s="61" t="s">
        <v>1107</v>
      </c>
    </row>
    <row r="19" spans="1:21" ht="72" customHeight="1" x14ac:dyDescent="0.3">
      <c r="A19" s="11">
        <v>140</v>
      </c>
      <c r="B19" s="12" t="s">
        <v>687</v>
      </c>
      <c r="C19" s="58">
        <v>730.8</v>
      </c>
      <c r="E19" s="12" t="s">
        <v>3810</v>
      </c>
      <c r="F19" s="12" t="s">
        <v>3811</v>
      </c>
      <c r="G19" s="58">
        <v>283.60000000000002</v>
      </c>
      <c r="I19" s="12" t="s">
        <v>3812</v>
      </c>
      <c r="J19" s="12" t="s">
        <v>3808</v>
      </c>
      <c r="L19" s="12" t="s">
        <v>1112</v>
      </c>
      <c r="O19" s="21" t="s">
        <v>2257</v>
      </c>
      <c r="P19" s="21" t="s">
        <v>2256</v>
      </c>
      <c r="Q19" s="21" t="s">
        <v>3813</v>
      </c>
      <c r="R19" s="57" t="s">
        <v>1383</v>
      </c>
      <c r="S19" s="57" t="s">
        <v>1111</v>
      </c>
      <c r="T19" s="57" t="s">
        <v>692</v>
      </c>
      <c r="U19" s="61" t="s">
        <v>1112</v>
      </c>
    </row>
    <row r="20" spans="1:21" ht="72" customHeight="1" x14ac:dyDescent="0.3">
      <c r="A20" s="62">
        <v>141</v>
      </c>
      <c r="B20" s="63" t="s">
        <v>694</v>
      </c>
      <c r="C20" s="13"/>
      <c r="D20" s="64"/>
      <c r="E20" s="63" t="s">
        <v>3814</v>
      </c>
      <c r="F20" s="63" t="s">
        <v>3761</v>
      </c>
      <c r="G20" s="13"/>
      <c r="H20" s="64"/>
      <c r="I20" s="63" t="s">
        <v>3815</v>
      </c>
      <c r="J20" s="63" t="s">
        <v>3761</v>
      </c>
      <c r="K20" s="13"/>
      <c r="L20" s="63" t="s">
        <v>1116</v>
      </c>
      <c r="M20" s="64"/>
      <c r="N20" s="15"/>
      <c r="O20" s="65" t="s">
        <v>2261</v>
      </c>
      <c r="P20" s="65" t="s">
        <v>2260</v>
      </c>
      <c r="Q20" s="65" t="s">
        <v>3816</v>
      </c>
      <c r="R20" s="66" t="s">
        <v>1384</v>
      </c>
      <c r="S20" s="66" t="s">
        <v>699</v>
      </c>
      <c r="T20" s="66" t="s">
        <v>699</v>
      </c>
      <c r="U20" s="61" t="s">
        <v>1116</v>
      </c>
    </row>
    <row r="21" spans="1:21" ht="72" customHeight="1" x14ac:dyDescent="0.3">
      <c r="A21" s="11">
        <v>142</v>
      </c>
      <c r="B21" s="12" t="s">
        <v>937</v>
      </c>
      <c r="C21" s="27"/>
      <c r="E21" s="12" t="s">
        <v>3817</v>
      </c>
      <c r="F21" s="12" t="s">
        <v>3761</v>
      </c>
      <c r="G21" s="27"/>
      <c r="I21" s="12" t="s">
        <v>3818</v>
      </c>
      <c r="J21" s="12" t="s">
        <v>3761</v>
      </c>
      <c r="L21" s="12" t="s">
        <v>3819</v>
      </c>
      <c r="O21" s="21" t="s">
        <v>3820</v>
      </c>
      <c r="P21" s="21" t="s">
        <v>3821</v>
      </c>
      <c r="Q21" s="21" t="s">
        <v>3822</v>
      </c>
      <c r="R21" s="57" t="s">
        <v>1385</v>
      </c>
      <c r="S21" s="57" t="s">
        <v>1385</v>
      </c>
      <c r="T21" s="57" t="s">
        <v>1120</v>
      </c>
      <c r="U21" s="61" t="s">
        <v>1121</v>
      </c>
    </row>
    <row r="22" spans="1:21" ht="72" customHeight="1" x14ac:dyDescent="0.3">
      <c r="A22" s="62">
        <v>143</v>
      </c>
      <c r="B22" s="63" t="s">
        <v>701</v>
      </c>
      <c r="C22" s="25"/>
      <c r="D22" s="69"/>
      <c r="E22" s="63" t="s">
        <v>3823</v>
      </c>
      <c r="F22" s="63" t="s">
        <v>3761</v>
      </c>
      <c r="G22" s="67">
        <v>1525</v>
      </c>
      <c r="H22" s="69"/>
      <c r="I22" s="63" t="s">
        <v>3824</v>
      </c>
      <c r="J22" s="63" t="s">
        <v>1603</v>
      </c>
      <c r="L22" s="63" t="s">
        <v>1126</v>
      </c>
      <c r="M22" s="64"/>
      <c r="O22" s="65" t="s">
        <v>2270</v>
      </c>
      <c r="P22" s="65" t="s">
        <v>2269</v>
      </c>
      <c r="Q22" s="65" t="s">
        <v>3825</v>
      </c>
      <c r="R22" s="66" t="s">
        <v>1125</v>
      </c>
      <c r="S22" s="66" t="s">
        <v>706</v>
      </c>
      <c r="T22" s="66" t="s">
        <v>706</v>
      </c>
      <c r="U22" s="61" t="s">
        <v>1126</v>
      </c>
    </row>
    <row r="23" spans="1:21" ht="72" customHeight="1" x14ac:dyDescent="0.3">
      <c r="A23" s="11">
        <v>144</v>
      </c>
      <c r="B23" s="12" t="s">
        <v>938</v>
      </c>
      <c r="C23" s="25"/>
      <c r="D23" s="13"/>
      <c r="E23" s="12" t="s">
        <v>3826</v>
      </c>
      <c r="F23" s="12" t="s">
        <v>3761</v>
      </c>
      <c r="G23" s="25"/>
      <c r="I23" s="12" t="s">
        <v>3827</v>
      </c>
      <c r="J23" s="12" t="s">
        <v>3761</v>
      </c>
      <c r="L23" s="12" t="s">
        <v>1131</v>
      </c>
      <c r="O23" s="21" t="s">
        <v>2275</v>
      </c>
      <c r="P23" s="21" t="s">
        <v>2274</v>
      </c>
      <c r="Q23" s="21" t="s">
        <v>3828</v>
      </c>
      <c r="R23" s="57" t="s">
        <v>1386</v>
      </c>
      <c r="S23" s="57" t="s">
        <v>1130</v>
      </c>
      <c r="T23" s="57" t="s">
        <v>1130</v>
      </c>
      <c r="U23" s="61" t="s">
        <v>1131</v>
      </c>
    </row>
    <row r="24" spans="1:21" ht="72" customHeight="1" x14ac:dyDescent="0.3">
      <c r="A24" s="62">
        <v>145</v>
      </c>
      <c r="B24" s="63" t="s">
        <v>939</v>
      </c>
      <c r="C24" s="67">
        <v>1161.5</v>
      </c>
      <c r="D24" s="64"/>
      <c r="E24" s="63" t="s">
        <v>3829</v>
      </c>
      <c r="F24" s="63" t="s">
        <v>3811</v>
      </c>
      <c r="G24" s="67">
        <v>553.6</v>
      </c>
      <c r="H24" s="64"/>
      <c r="I24" s="63" t="s">
        <v>3830</v>
      </c>
      <c r="J24" s="63" t="s">
        <v>3808</v>
      </c>
      <c r="K24" s="25"/>
      <c r="L24" s="63" t="s">
        <v>1136</v>
      </c>
      <c r="M24" s="64"/>
      <c r="O24" s="65" t="s">
        <v>2280</v>
      </c>
      <c r="P24" s="65" t="s">
        <v>2279</v>
      </c>
      <c r="Q24" s="65" t="s">
        <v>3831</v>
      </c>
      <c r="R24" s="66" t="s">
        <v>1387</v>
      </c>
      <c r="S24" s="66" t="s">
        <v>2281</v>
      </c>
      <c r="T24" s="66" t="s">
        <v>2281</v>
      </c>
      <c r="U24" s="61" t="s">
        <v>1136</v>
      </c>
    </row>
    <row r="25" spans="1:21" ht="72" customHeight="1" x14ac:dyDescent="0.3">
      <c r="A25" s="11">
        <v>146</v>
      </c>
      <c r="B25" s="12" t="s">
        <v>940</v>
      </c>
      <c r="C25" s="58">
        <v>222.5</v>
      </c>
      <c r="E25" s="12" t="s">
        <v>3832</v>
      </c>
      <c r="F25" s="12" t="s">
        <v>3811</v>
      </c>
      <c r="G25" s="58">
        <v>54.7</v>
      </c>
      <c r="I25" s="12" t="s">
        <v>3833</v>
      </c>
      <c r="J25" s="12" t="s">
        <v>3808</v>
      </c>
      <c r="L25" s="12" t="s">
        <v>1141</v>
      </c>
      <c r="O25" s="21" t="s">
        <v>2286</v>
      </c>
      <c r="P25" s="21" t="s">
        <v>2285</v>
      </c>
      <c r="Q25" s="21" t="s">
        <v>3834</v>
      </c>
      <c r="R25" s="57" t="s">
        <v>1388</v>
      </c>
      <c r="S25" s="57" t="s">
        <v>1140</v>
      </c>
      <c r="T25" s="57" t="s">
        <v>1140</v>
      </c>
      <c r="U25" s="61" t="s">
        <v>1141</v>
      </c>
    </row>
    <row r="26" spans="1:21" ht="72" customHeight="1" x14ac:dyDescent="0.3">
      <c r="A26" s="62">
        <v>147</v>
      </c>
      <c r="B26" s="63" t="s">
        <v>941</v>
      </c>
      <c r="C26" s="25"/>
      <c r="D26" s="64"/>
      <c r="E26" s="63" t="s">
        <v>3835</v>
      </c>
      <c r="F26" s="63" t="s">
        <v>3761</v>
      </c>
      <c r="G26" s="25"/>
      <c r="H26" s="64"/>
      <c r="I26" s="63" t="s">
        <v>3836</v>
      </c>
      <c r="J26" s="63" t="s">
        <v>3761</v>
      </c>
      <c r="K26" s="25"/>
      <c r="L26" s="63" t="s">
        <v>1146</v>
      </c>
      <c r="M26" s="64"/>
      <c r="O26" s="65" t="s">
        <v>2290</v>
      </c>
      <c r="P26" s="65" t="s">
        <v>2289</v>
      </c>
      <c r="Q26" s="65" t="s">
        <v>3837</v>
      </c>
      <c r="R26" s="66" t="s">
        <v>1145</v>
      </c>
      <c r="S26" s="66" t="s">
        <v>1145</v>
      </c>
      <c r="T26" s="66" t="s">
        <v>1145</v>
      </c>
      <c r="U26" s="61" t="s">
        <v>1146</v>
      </c>
    </row>
    <row r="27" spans="1:21" ht="103.95" customHeight="1" x14ac:dyDescent="0.3"/>
    <row r="28" spans="1:21" ht="103.95" customHeight="1" x14ac:dyDescent="0.3"/>
    <row r="29" spans="1:21" ht="103.95" customHeight="1" x14ac:dyDescent="0.3"/>
  </sheetData>
  <autoFilter ref="A4:U26" xr:uid="{00000000-0009-0000-0000-00001C000000}"/>
  <mergeCells count="2">
    <mergeCell ref="A1:U1"/>
    <mergeCell ref="A2:U2"/>
  </mergeCells>
  <hyperlinks>
    <hyperlink ref="R5" r:id="rId1" xr:uid="{00000000-0004-0000-1C00-000000000000}"/>
    <hyperlink ref="S5" r:id="rId2" xr:uid="{00000000-0004-0000-1C00-000001000000}"/>
    <hyperlink ref="T5" r:id="rId3" xr:uid="{00000000-0004-0000-1C00-000002000000}"/>
    <hyperlink ref="R6" r:id="rId4" xr:uid="{00000000-0004-0000-1C00-000003000000}"/>
    <hyperlink ref="S6" r:id="rId5" xr:uid="{00000000-0004-0000-1C00-000004000000}"/>
    <hyperlink ref="T6" r:id="rId6" xr:uid="{00000000-0004-0000-1C00-000005000000}"/>
    <hyperlink ref="R7" r:id="rId7" xr:uid="{00000000-0004-0000-1C00-000006000000}"/>
    <hyperlink ref="S7" r:id="rId8" xr:uid="{00000000-0004-0000-1C00-000007000000}"/>
    <hyperlink ref="T7" r:id="rId9" xr:uid="{00000000-0004-0000-1C00-000008000000}"/>
    <hyperlink ref="R8" r:id="rId10" xr:uid="{00000000-0004-0000-1C00-000009000000}"/>
    <hyperlink ref="S8" r:id="rId11" xr:uid="{00000000-0004-0000-1C00-00000A000000}"/>
    <hyperlink ref="T8" r:id="rId12" xr:uid="{00000000-0004-0000-1C00-00000B000000}"/>
    <hyperlink ref="R9" r:id="rId13" xr:uid="{00000000-0004-0000-1C00-00000C000000}"/>
    <hyperlink ref="S9" r:id="rId14" xr:uid="{00000000-0004-0000-1C00-00000D000000}"/>
    <hyperlink ref="T9" r:id="rId15" xr:uid="{00000000-0004-0000-1C00-00000E000000}"/>
    <hyperlink ref="R10" r:id="rId16" xr:uid="{00000000-0004-0000-1C00-00000F000000}"/>
    <hyperlink ref="S10" r:id="rId17" xr:uid="{00000000-0004-0000-1C00-000010000000}"/>
    <hyperlink ref="T10" r:id="rId18" xr:uid="{00000000-0004-0000-1C00-000011000000}"/>
    <hyperlink ref="R11" r:id="rId19" xr:uid="{00000000-0004-0000-1C00-000012000000}"/>
    <hyperlink ref="S11" r:id="rId20" xr:uid="{00000000-0004-0000-1C00-000013000000}"/>
    <hyperlink ref="T11" r:id="rId21" xr:uid="{00000000-0004-0000-1C00-000014000000}"/>
    <hyperlink ref="R12" r:id="rId22" xr:uid="{00000000-0004-0000-1C00-000015000000}"/>
    <hyperlink ref="S12" r:id="rId23" xr:uid="{00000000-0004-0000-1C00-000016000000}"/>
    <hyperlink ref="T12" r:id="rId24" xr:uid="{00000000-0004-0000-1C00-000017000000}"/>
    <hyperlink ref="R13" r:id="rId25" xr:uid="{00000000-0004-0000-1C00-000018000000}"/>
    <hyperlink ref="S13" r:id="rId26" xr:uid="{00000000-0004-0000-1C00-000019000000}"/>
    <hyperlink ref="T13" r:id="rId27" xr:uid="{00000000-0004-0000-1C00-00001A000000}"/>
    <hyperlink ref="R14" r:id="rId28" xr:uid="{00000000-0004-0000-1C00-00001B000000}"/>
    <hyperlink ref="S14" r:id="rId29" xr:uid="{00000000-0004-0000-1C00-00001C000000}"/>
    <hyperlink ref="T14" r:id="rId30" xr:uid="{00000000-0004-0000-1C00-00001D000000}"/>
    <hyperlink ref="R15" r:id="rId31" xr:uid="{00000000-0004-0000-1C00-00001E000000}"/>
    <hyperlink ref="S15" r:id="rId32" xr:uid="{00000000-0004-0000-1C00-00001F000000}"/>
    <hyperlink ref="T15" r:id="rId33" xr:uid="{00000000-0004-0000-1C00-000020000000}"/>
    <hyperlink ref="R16" r:id="rId34" xr:uid="{00000000-0004-0000-1C00-000021000000}"/>
    <hyperlink ref="S16" r:id="rId35" xr:uid="{00000000-0004-0000-1C00-000022000000}"/>
    <hyperlink ref="T16" r:id="rId36" xr:uid="{00000000-0004-0000-1C00-000023000000}"/>
    <hyperlink ref="R17" r:id="rId37" xr:uid="{00000000-0004-0000-1C00-000024000000}"/>
    <hyperlink ref="S17" r:id="rId38" xr:uid="{00000000-0004-0000-1C00-000025000000}"/>
    <hyperlink ref="T17" r:id="rId39" xr:uid="{00000000-0004-0000-1C00-000026000000}"/>
    <hyperlink ref="R18" r:id="rId40" xr:uid="{00000000-0004-0000-1C00-000027000000}"/>
    <hyperlink ref="S18" r:id="rId41" xr:uid="{00000000-0004-0000-1C00-000028000000}"/>
    <hyperlink ref="T18" r:id="rId42" xr:uid="{00000000-0004-0000-1C00-000029000000}"/>
    <hyperlink ref="R19" r:id="rId43" xr:uid="{00000000-0004-0000-1C00-00002A000000}"/>
    <hyperlink ref="S19" r:id="rId44" xr:uid="{00000000-0004-0000-1C00-00002B000000}"/>
    <hyperlink ref="T19" r:id="rId45" xr:uid="{00000000-0004-0000-1C00-00002C000000}"/>
    <hyperlink ref="R20" r:id="rId46" xr:uid="{00000000-0004-0000-1C00-00002D000000}"/>
    <hyperlink ref="S20" r:id="rId47" xr:uid="{00000000-0004-0000-1C00-00002E000000}"/>
    <hyperlink ref="T20" r:id="rId48" xr:uid="{00000000-0004-0000-1C00-00002F000000}"/>
    <hyperlink ref="R21" r:id="rId49" xr:uid="{00000000-0004-0000-1C00-000030000000}"/>
    <hyperlink ref="S21" r:id="rId50" xr:uid="{00000000-0004-0000-1C00-000031000000}"/>
    <hyperlink ref="T21" r:id="rId51" xr:uid="{00000000-0004-0000-1C00-000032000000}"/>
    <hyperlink ref="R22" r:id="rId52" xr:uid="{00000000-0004-0000-1C00-000033000000}"/>
    <hyperlink ref="S22" r:id="rId53" xr:uid="{00000000-0004-0000-1C00-000034000000}"/>
    <hyperlink ref="T22" r:id="rId54" xr:uid="{00000000-0004-0000-1C00-000035000000}"/>
    <hyperlink ref="R23" r:id="rId55" xr:uid="{00000000-0004-0000-1C00-000036000000}"/>
    <hyperlink ref="S23" r:id="rId56" xr:uid="{00000000-0004-0000-1C00-000037000000}"/>
    <hyperlink ref="T23" r:id="rId57" xr:uid="{00000000-0004-0000-1C00-000038000000}"/>
    <hyperlink ref="R24" r:id="rId58" xr:uid="{00000000-0004-0000-1C00-000039000000}"/>
    <hyperlink ref="S24" r:id="rId59" xr:uid="{00000000-0004-0000-1C00-00003A000000}"/>
    <hyperlink ref="T24" r:id="rId60" xr:uid="{00000000-0004-0000-1C00-00003B000000}"/>
    <hyperlink ref="R25" r:id="rId61" xr:uid="{00000000-0004-0000-1C00-00003C000000}"/>
    <hyperlink ref="S25" r:id="rId62" xr:uid="{00000000-0004-0000-1C00-00003D000000}"/>
    <hyperlink ref="T25" r:id="rId63" xr:uid="{00000000-0004-0000-1C00-00003E000000}"/>
    <hyperlink ref="R26" r:id="rId64" xr:uid="{00000000-0004-0000-1C00-00003F000000}"/>
    <hyperlink ref="S26" r:id="rId65" xr:uid="{00000000-0004-0000-1C00-000040000000}"/>
    <hyperlink ref="T26" r:id="rId66" xr:uid="{00000000-0004-0000-1C00-000041000000}"/>
  </hyperlinks>
  <printOptions horizontalCentered="1"/>
  <pageMargins left="0.75" right="0.75" top="1" bottom="1" header="0.5" footer="0.5"/>
  <pageSetup fitToHeight="0" orientation="landscape"/>
  <legacyDrawing r:id="rId67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29"/>
  <sheetViews>
    <sheetView workbookViewId="0"/>
  </sheetViews>
  <sheetFormatPr baseColWidth="10" defaultColWidth="8.88671875" defaultRowHeight="14.4" x14ac:dyDescent="0.3"/>
  <cols>
    <col min="1" max="1" width="8" customWidth="1"/>
    <col min="2" max="2" width="25" customWidth="1"/>
    <col min="3" max="3" width="37" customWidth="1"/>
    <col min="4" max="5" width="34" customWidth="1"/>
    <col min="6" max="6" width="37" customWidth="1"/>
    <col min="7" max="7" width="51" customWidth="1"/>
    <col min="8" max="8" width="59" customWidth="1"/>
    <col min="9" max="9" width="57" customWidth="1"/>
  </cols>
  <sheetData>
    <row r="1" spans="1:9" x14ac:dyDescent="0.3">
      <c r="A1" t="s">
        <v>3838</v>
      </c>
    </row>
    <row r="2" spans="1:9" x14ac:dyDescent="0.3">
      <c r="A2" t="s">
        <v>3839</v>
      </c>
    </row>
    <row r="4" spans="1:9" ht="34.950000000000003" customHeight="1" x14ac:dyDescent="0.3">
      <c r="A4" s="36" t="s">
        <v>709</v>
      </c>
      <c r="B4" s="36" t="s">
        <v>179</v>
      </c>
      <c r="C4" s="36" t="s">
        <v>3438</v>
      </c>
      <c r="D4" s="36" t="s">
        <v>3439</v>
      </c>
      <c r="E4" s="36" t="s">
        <v>3440</v>
      </c>
      <c r="F4" s="36" t="s">
        <v>3441</v>
      </c>
      <c r="G4" s="36" t="s">
        <v>3442</v>
      </c>
      <c r="H4" s="36" t="s">
        <v>3443</v>
      </c>
      <c r="I4" s="36" t="s">
        <v>3444</v>
      </c>
    </row>
    <row r="5" spans="1:9" ht="61.05" customHeight="1" x14ac:dyDescent="0.3">
      <c r="A5" s="37">
        <v>126</v>
      </c>
      <c r="B5" s="37" t="s">
        <v>635</v>
      </c>
      <c r="C5" s="37" t="s">
        <v>3840</v>
      </c>
      <c r="D5" s="37" t="s">
        <v>3841</v>
      </c>
      <c r="E5" s="37" t="s">
        <v>3842</v>
      </c>
      <c r="F5" s="37" t="s">
        <v>3843</v>
      </c>
      <c r="G5" s="37" t="s">
        <v>3844</v>
      </c>
      <c r="H5" s="60" t="s">
        <v>1374</v>
      </c>
      <c r="I5" s="60" t="s">
        <v>641</v>
      </c>
    </row>
    <row r="6" spans="1:9" ht="61.05" customHeight="1" x14ac:dyDescent="0.3">
      <c r="A6" s="37">
        <v>127</v>
      </c>
      <c r="B6" s="37" t="s">
        <v>925</v>
      </c>
      <c r="C6" s="37" t="s">
        <v>3840</v>
      </c>
      <c r="D6" s="37" t="s">
        <v>3841</v>
      </c>
      <c r="E6" s="37" t="s">
        <v>3842</v>
      </c>
      <c r="F6" s="37" t="s">
        <v>3843</v>
      </c>
      <c r="G6" s="37" t="s">
        <v>1052</v>
      </c>
      <c r="H6" s="60" t="s">
        <v>1375</v>
      </c>
      <c r="I6" s="60" t="s">
        <v>1051</v>
      </c>
    </row>
    <row r="7" spans="1:9" ht="61.05" customHeight="1" x14ac:dyDescent="0.3">
      <c r="A7" s="37">
        <v>128</v>
      </c>
      <c r="B7" s="37" t="s">
        <v>650</v>
      </c>
      <c r="C7" s="37" t="s">
        <v>3840</v>
      </c>
      <c r="D7" s="37" t="s">
        <v>3841</v>
      </c>
      <c r="E7" s="37" t="s">
        <v>3842</v>
      </c>
      <c r="F7" s="37" t="s">
        <v>3843</v>
      </c>
      <c r="G7" s="37" t="s">
        <v>1056</v>
      </c>
      <c r="H7" s="60" t="s">
        <v>1376</v>
      </c>
      <c r="I7" s="60" t="s">
        <v>656</v>
      </c>
    </row>
    <row r="8" spans="1:9" ht="61.05" customHeight="1" x14ac:dyDescent="0.3">
      <c r="A8" s="37">
        <v>129</v>
      </c>
      <c r="B8" s="37" t="s">
        <v>928</v>
      </c>
      <c r="C8" s="37" t="s">
        <v>3840</v>
      </c>
      <c r="D8" s="37" t="s">
        <v>3841</v>
      </c>
      <c r="E8" s="37" t="s">
        <v>3842</v>
      </c>
      <c r="F8" s="37" t="s">
        <v>3843</v>
      </c>
      <c r="G8" s="37" t="s">
        <v>1061</v>
      </c>
      <c r="H8" s="60" t="s">
        <v>1060</v>
      </c>
      <c r="I8" s="60" t="s">
        <v>1060</v>
      </c>
    </row>
    <row r="9" spans="1:9" ht="61.05" customHeight="1" x14ac:dyDescent="0.3">
      <c r="A9" s="37">
        <v>130</v>
      </c>
      <c r="B9" s="37" t="s">
        <v>929</v>
      </c>
      <c r="C9" s="37" t="s">
        <v>3840</v>
      </c>
      <c r="D9" s="37" t="s">
        <v>3841</v>
      </c>
      <c r="E9" s="37" t="s">
        <v>3842</v>
      </c>
      <c r="F9" s="37" t="s">
        <v>3843</v>
      </c>
      <c r="G9" s="37" t="s">
        <v>1066</v>
      </c>
      <c r="H9" s="60" t="s">
        <v>1377</v>
      </c>
      <c r="I9" s="60" t="s">
        <v>1065</v>
      </c>
    </row>
    <row r="10" spans="1:9" ht="61.05" customHeight="1" x14ac:dyDescent="0.3">
      <c r="A10" s="37">
        <v>131</v>
      </c>
      <c r="B10" s="37" t="s">
        <v>930</v>
      </c>
      <c r="C10" s="37" t="s">
        <v>3845</v>
      </c>
      <c r="D10" s="37" t="s">
        <v>3846</v>
      </c>
      <c r="E10" s="37" t="s">
        <v>3842</v>
      </c>
      <c r="F10" s="37" t="s">
        <v>3843</v>
      </c>
      <c r="G10" s="37" t="s">
        <v>1071</v>
      </c>
      <c r="H10" s="60" t="s">
        <v>1378</v>
      </c>
      <c r="I10" s="60" t="s">
        <v>1070</v>
      </c>
    </row>
    <row r="11" spans="1:9" ht="61.05" customHeight="1" x14ac:dyDescent="0.3">
      <c r="A11" s="37">
        <v>132</v>
      </c>
      <c r="B11" s="37" t="s">
        <v>932</v>
      </c>
      <c r="C11" s="37" t="s">
        <v>3840</v>
      </c>
      <c r="D11" s="37" t="s">
        <v>3841</v>
      </c>
      <c r="E11" s="37" t="s">
        <v>3842</v>
      </c>
      <c r="F11" s="37" t="s">
        <v>3843</v>
      </c>
      <c r="G11" s="37" t="s">
        <v>1076</v>
      </c>
      <c r="H11" s="60" t="s">
        <v>1075</v>
      </c>
      <c r="I11" s="60" t="s">
        <v>1075</v>
      </c>
    </row>
    <row r="12" spans="1:9" ht="61.05" customHeight="1" x14ac:dyDescent="0.3">
      <c r="A12" s="37">
        <v>133</v>
      </c>
      <c r="B12" s="37" t="s">
        <v>664</v>
      </c>
      <c r="C12" s="37" t="s">
        <v>3845</v>
      </c>
      <c r="D12" s="37" t="s">
        <v>3846</v>
      </c>
      <c r="E12" s="37" t="s">
        <v>3842</v>
      </c>
      <c r="F12" s="37" t="s">
        <v>3843</v>
      </c>
      <c r="G12" s="37" t="s">
        <v>1080</v>
      </c>
      <c r="H12" s="60" t="s">
        <v>1379</v>
      </c>
      <c r="I12" s="60" t="s">
        <v>670</v>
      </c>
    </row>
    <row r="13" spans="1:9" ht="61.05" customHeight="1" x14ac:dyDescent="0.3">
      <c r="A13" s="37">
        <v>134</v>
      </c>
      <c r="B13" s="37" t="s">
        <v>672</v>
      </c>
      <c r="C13" s="37" t="s">
        <v>3840</v>
      </c>
      <c r="D13" s="37" t="s">
        <v>3841</v>
      </c>
      <c r="E13" s="37" t="s">
        <v>3842</v>
      </c>
      <c r="F13" s="37" t="s">
        <v>3843</v>
      </c>
      <c r="G13" s="37" t="s">
        <v>1084</v>
      </c>
      <c r="H13" s="60" t="s">
        <v>677</v>
      </c>
      <c r="I13" s="60" t="s">
        <v>677</v>
      </c>
    </row>
    <row r="14" spans="1:9" ht="61.05" customHeight="1" x14ac:dyDescent="0.3">
      <c r="A14" s="37">
        <v>135</v>
      </c>
      <c r="B14" s="37" t="s">
        <v>933</v>
      </c>
      <c r="C14" s="37" t="s">
        <v>3840</v>
      </c>
      <c r="D14" s="37" t="s">
        <v>3841</v>
      </c>
      <c r="E14" s="37" t="s">
        <v>3842</v>
      </c>
      <c r="F14" s="37" t="s">
        <v>3843</v>
      </c>
      <c r="G14" s="37" t="s">
        <v>3794</v>
      </c>
      <c r="H14" s="60" t="s">
        <v>1380</v>
      </c>
      <c r="I14" s="60" t="s">
        <v>1088</v>
      </c>
    </row>
    <row r="15" spans="1:9" ht="61.05" customHeight="1" x14ac:dyDescent="0.3">
      <c r="A15" s="37">
        <v>136</v>
      </c>
      <c r="B15" s="37" t="s">
        <v>934</v>
      </c>
      <c r="C15" s="37" t="s">
        <v>3840</v>
      </c>
      <c r="D15" s="37" t="s">
        <v>3841</v>
      </c>
      <c r="E15" s="37" t="s">
        <v>3842</v>
      </c>
      <c r="F15" s="37" t="s">
        <v>3843</v>
      </c>
      <c r="G15" s="37" t="s">
        <v>1093</v>
      </c>
      <c r="H15" s="60" t="s">
        <v>1092</v>
      </c>
      <c r="I15" s="60" t="s">
        <v>1092</v>
      </c>
    </row>
    <row r="16" spans="1:9" ht="61.05" customHeight="1" x14ac:dyDescent="0.3">
      <c r="A16" s="37">
        <v>137</v>
      </c>
      <c r="B16" s="37" t="s">
        <v>679</v>
      </c>
      <c r="C16" s="37" t="s">
        <v>3840</v>
      </c>
      <c r="D16" s="37" t="s">
        <v>3841</v>
      </c>
      <c r="E16" s="37" t="s">
        <v>3842</v>
      </c>
      <c r="F16" s="37" t="s">
        <v>3843</v>
      </c>
      <c r="G16" s="37" t="s">
        <v>1097</v>
      </c>
      <c r="H16" s="60" t="s">
        <v>1381</v>
      </c>
      <c r="I16" s="60" t="s">
        <v>685</v>
      </c>
    </row>
    <row r="17" spans="1:9" ht="61.05" customHeight="1" x14ac:dyDescent="0.3">
      <c r="A17" s="37">
        <v>138</v>
      </c>
      <c r="B17" s="37" t="s">
        <v>935</v>
      </c>
      <c r="C17" s="37" t="s">
        <v>3840</v>
      </c>
      <c r="D17" s="37" t="s">
        <v>3841</v>
      </c>
      <c r="E17" s="37" t="s">
        <v>3842</v>
      </c>
      <c r="F17" s="37" t="s">
        <v>3843</v>
      </c>
      <c r="G17" s="37" t="s">
        <v>1102</v>
      </c>
      <c r="H17" s="60" t="s">
        <v>1101</v>
      </c>
      <c r="I17" s="60" t="s">
        <v>1101</v>
      </c>
    </row>
    <row r="18" spans="1:9" ht="61.05" customHeight="1" x14ac:dyDescent="0.3">
      <c r="A18" s="37">
        <v>139</v>
      </c>
      <c r="B18" s="37" t="s">
        <v>936</v>
      </c>
      <c r="C18" s="37" t="s">
        <v>3840</v>
      </c>
      <c r="D18" s="37" t="s">
        <v>3847</v>
      </c>
      <c r="E18" s="37" t="s">
        <v>3842</v>
      </c>
      <c r="F18" s="37" t="s">
        <v>3843</v>
      </c>
      <c r="G18" s="37" t="s">
        <v>1107</v>
      </c>
      <c r="H18" s="60" t="s">
        <v>1106</v>
      </c>
      <c r="I18" s="60" t="s">
        <v>2253</v>
      </c>
    </row>
    <row r="19" spans="1:9" ht="61.05" customHeight="1" x14ac:dyDescent="0.3">
      <c r="A19" s="37">
        <v>140</v>
      </c>
      <c r="B19" s="37" t="s">
        <v>687</v>
      </c>
      <c r="C19" s="37" t="s">
        <v>3848</v>
      </c>
      <c r="D19" s="37" t="s">
        <v>3847</v>
      </c>
      <c r="E19" s="37" t="s">
        <v>3842</v>
      </c>
      <c r="F19" s="37" t="s">
        <v>3843</v>
      </c>
      <c r="G19" s="37" t="s">
        <v>1112</v>
      </c>
      <c r="H19" s="60" t="s">
        <v>1383</v>
      </c>
      <c r="I19" s="60" t="s">
        <v>1111</v>
      </c>
    </row>
    <row r="20" spans="1:9" ht="61.05" customHeight="1" x14ac:dyDescent="0.3">
      <c r="A20" s="37">
        <v>141</v>
      </c>
      <c r="B20" s="37" t="s">
        <v>694</v>
      </c>
      <c r="C20" s="37" t="s">
        <v>3840</v>
      </c>
      <c r="D20" s="37" t="s">
        <v>3841</v>
      </c>
      <c r="E20" s="37" t="s">
        <v>3842</v>
      </c>
      <c r="F20" s="37" t="s">
        <v>3843</v>
      </c>
      <c r="G20" s="37" t="s">
        <v>1116</v>
      </c>
      <c r="H20" s="60" t="s">
        <v>1384</v>
      </c>
      <c r="I20" s="60" t="s">
        <v>699</v>
      </c>
    </row>
    <row r="21" spans="1:9" ht="61.05" customHeight="1" x14ac:dyDescent="0.3">
      <c r="A21" s="37">
        <v>142</v>
      </c>
      <c r="B21" s="37" t="s">
        <v>937</v>
      </c>
      <c r="C21" s="37" t="s">
        <v>3840</v>
      </c>
      <c r="D21" s="37" t="s">
        <v>3841</v>
      </c>
      <c r="E21" s="37" t="s">
        <v>3842</v>
      </c>
      <c r="F21" s="37" t="s">
        <v>3843</v>
      </c>
      <c r="G21" s="37" t="s">
        <v>3849</v>
      </c>
      <c r="H21" s="60" t="s">
        <v>1385</v>
      </c>
      <c r="I21" s="60" t="s">
        <v>1120</v>
      </c>
    </row>
    <row r="22" spans="1:9" ht="61.05" customHeight="1" x14ac:dyDescent="0.3">
      <c r="A22" s="37">
        <v>143</v>
      </c>
      <c r="B22" s="37" t="s">
        <v>701</v>
      </c>
      <c r="C22" s="37" t="s">
        <v>3840</v>
      </c>
      <c r="D22" s="37" t="s">
        <v>3846</v>
      </c>
      <c r="E22" s="37" t="s">
        <v>3842</v>
      </c>
      <c r="F22" s="37" t="s">
        <v>3843</v>
      </c>
      <c r="G22" s="37" t="s">
        <v>1126</v>
      </c>
      <c r="H22" s="60" t="s">
        <v>1125</v>
      </c>
      <c r="I22" s="60" t="s">
        <v>706</v>
      </c>
    </row>
    <row r="23" spans="1:9" ht="61.05" customHeight="1" x14ac:dyDescent="0.3">
      <c r="A23" s="37">
        <v>144</v>
      </c>
      <c r="B23" s="37" t="s">
        <v>938</v>
      </c>
      <c r="C23" s="37" t="s">
        <v>3840</v>
      </c>
      <c r="D23" s="37" t="s">
        <v>3841</v>
      </c>
      <c r="E23" s="37" t="s">
        <v>3842</v>
      </c>
      <c r="F23" s="37" t="s">
        <v>3843</v>
      </c>
      <c r="G23" s="37" t="s">
        <v>1131</v>
      </c>
      <c r="H23" s="60" t="s">
        <v>1386</v>
      </c>
      <c r="I23" s="60" t="s">
        <v>1130</v>
      </c>
    </row>
    <row r="24" spans="1:9" ht="61.05" customHeight="1" x14ac:dyDescent="0.3">
      <c r="A24" s="37">
        <v>145</v>
      </c>
      <c r="B24" s="37" t="s">
        <v>939</v>
      </c>
      <c r="C24" s="37" t="s">
        <v>3848</v>
      </c>
      <c r="D24" s="37" t="s">
        <v>3847</v>
      </c>
      <c r="E24" s="37" t="s">
        <v>3842</v>
      </c>
      <c r="F24" s="37" t="s">
        <v>3843</v>
      </c>
      <c r="G24" s="37" t="s">
        <v>1136</v>
      </c>
      <c r="H24" s="60" t="s">
        <v>1387</v>
      </c>
      <c r="I24" s="60" t="s">
        <v>2281</v>
      </c>
    </row>
    <row r="25" spans="1:9" ht="61.05" customHeight="1" x14ac:dyDescent="0.3">
      <c r="A25" s="37">
        <v>146</v>
      </c>
      <c r="B25" s="37" t="s">
        <v>940</v>
      </c>
      <c r="C25" s="37" t="s">
        <v>3848</v>
      </c>
      <c r="D25" s="37" t="s">
        <v>3847</v>
      </c>
      <c r="E25" s="37" t="s">
        <v>3842</v>
      </c>
      <c r="F25" s="37" t="s">
        <v>3843</v>
      </c>
      <c r="G25" s="37" t="s">
        <v>1141</v>
      </c>
      <c r="H25" s="60" t="s">
        <v>1388</v>
      </c>
      <c r="I25" s="60" t="s">
        <v>1140</v>
      </c>
    </row>
    <row r="26" spans="1:9" ht="61.05" customHeight="1" x14ac:dyDescent="0.3">
      <c r="A26" s="37">
        <v>147</v>
      </c>
      <c r="B26" s="37" t="s">
        <v>941</v>
      </c>
      <c r="C26" s="37" t="s">
        <v>3840</v>
      </c>
      <c r="D26" s="37" t="s">
        <v>3841</v>
      </c>
      <c r="E26" s="37" t="s">
        <v>3842</v>
      </c>
      <c r="F26" s="37" t="s">
        <v>3843</v>
      </c>
      <c r="G26" s="37" t="s">
        <v>1146</v>
      </c>
      <c r="H26" s="60" t="s">
        <v>1145</v>
      </c>
      <c r="I26" s="60" t="s">
        <v>1145</v>
      </c>
    </row>
    <row r="27" spans="1:9" ht="84" customHeight="1" x14ac:dyDescent="0.3"/>
    <row r="28" spans="1:9" ht="84" customHeight="1" x14ac:dyDescent="0.3"/>
    <row r="29" spans="1:9" ht="84" customHeight="1" x14ac:dyDescent="0.3"/>
  </sheetData>
  <autoFilter ref="A4:I26" xr:uid="{00000000-0009-0000-0000-00001D000000}"/>
  <hyperlinks>
    <hyperlink ref="H5" r:id="rId1" xr:uid="{00000000-0004-0000-1D00-000000000000}"/>
    <hyperlink ref="I5" r:id="rId2" xr:uid="{00000000-0004-0000-1D00-000001000000}"/>
    <hyperlink ref="H6" r:id="rId3" xr:uid="{00000000-0004-0000-1D00-000002000000}"/>
    <hyperlink ref="I6" r:id="rId4" xr:uid="{00000000-0004-0000-1D00-000003000000}"/>
    <hyperlink ref="H7" r:id="rId5" xr:uid="{00000000-0004-0000-1D00-000004000000}"/>
    <hyperlink ref="I7" r:id="rId6" xr:uid="{00000000-0004-0000-1D00-000005000000}"/>
    <hyperlink ref="H8" r:id="rId7" xr:uid="{00000000-0004-0000-1D00-000006000000}"/>
    <hyperlink ref="I8" r:id="rId8" xr:uid="{00000000-0004-0000-1D00-000007000000}"/>
    <hyperlink ref="H9" r:id="rId9" xr:uid="{00000000-0004-0000-1D00-000008000000}"/>
    <hyperlink ref="I9" r:id="rId10" xr:uid="{00000000-0004-0000-1D00-000009000000}"/>
    <hyperlink ref="H10" r:id="rId11" xr:uid="{00000000-0004-0000-1D00-00000A000000}"/>
    <hyperlink ref="I10" r:id="rId12" xr:uid="{00000000-0004-0000-1D00-00000B000000}"/>
    <hyperlink ref="H11" r:id="rId13" xr:uid="{00000000-0004-0000-1D00-00000C000000}"/>
    <hyperlink ref="I11" r:id="rId14" xr:uid="{00000000-0004-0000-1D00-00000D000000}"/>
    <hyperlink ref="H12" r:id="rId15" xr:uid="{00000000-0004-0000-1D00-00000E000000}"/>
    <hyperlink ref="I12" r:id="rId16" xr:uid="{00000000-0004-0000-1D00-00000F000000}"/>
    <hyperlink ref="H13" r:id="rId17" xr:uid="{00000000-0004-0000-1D00-000010000000}"/>
    <hyperlink ref="I13" r:id="rId18" xr:uid="{00000000-0004-0000-1D00-000011000000}"/>
    <hyperlink ref="H14" r:id="rId19" xr:uid="{00000000-0004-0000-1D00-000012000000}"/>
    <hyperlink ref="I14" r:id="rId20" xr:uid="{00000000-0004-0000-1D00-000013000000}"/>
    <hyperlink ref="H15" r:id="rId21" xr:uid="{00000000-0004-0000-1D00-000014000000}"/>
    <hyperlink ref="I15" r:id="rId22" xr:uid="{00000000-0004-0000-1D00-000015000000}"/>
    <hyperlink ref="H16" r:id="rId23" xr:uid="{00000000-0004-0000-1D00-000016000000}"/>
    <hyperlink ref="I16" r:id="rId24" xr:uid="{00000000-0004-0000-1D00-000017000000}"/>
    <hyperlink ref="H17" r:id="rId25" xr:uid="{00000000-0004-0000-1D00-000018000000}"/>
    <hyperlink ref="I17" r:id="rId26" xr:uid="{00000000-0004-0000-1D00-000019000000}"/>
    <hyperlink ref="H18" r:id="rId27" xr:uid="{00000000-0004-0000-1D00-00001A000000}"/>
    <hyperlink ref="I18" r:id="rId28" xr:uid="{00000000-0004-0000-1D00-00001B000000}"/>
    <hyperlink ref="H19" r:id="rId29" xr:uid="{00000000-0004-0000-1D00-00001C000000}"/>
    <hyperlink ref="I19" r:id="rId30" xr:uid="{00000000-0004-0000-1D00-00001D000000}"/>
    <hyperlink ref="H20" r:id="rId31" xr:uid="{00000000-0004-0000-1D00-00001E000000}"/>
    <hyperlink ref="I20" r:id="rId32" xr:uid="{00000000-0004-0000-1D00-00001F000000}"/>
    <hyperlink ref="H21" r:id="rId33" xr:uid="{00000000-0004-0000-1D00-000020000000}"/>
    <hyperlink ref="I21" r:id="rId34" xr:uid="{00000000-0004-0000-1D00-000021000000}"/>
    <hyperlink ref="H22" r:id="rId35" xr:uid="{00000000-0004-0000-1D00-000022000000}"/>
    <hyperlink ref="I22" r:id="rId36" xr:uid="{00000000-0004-0000-1D00-000023000000}"/>
    <hyperlink ref="H23" r:id="rId37" xr:uid="{00000000-0004-0000-1D00-000024000000}"/>
    <hyperlink ref="I23" r:id="rId38" xr:uid="{00000000-0004-0000-1D00-000025000000}"/>
    <hyperlink ref="H24" r:id="rId39" xr:uid="{00000000-0004-0000-1D00-000026000000}"/>
    <hyperlink ref="I24" r:id="rId40" xr:uid="{00000000-0004-0000-1D00-000027000000}"/>
    <hyperlink ref="H25" r:id="rId41" xr:uid="{00000000-0004-0000-1D00-000028000000}"/>
    <hyperlink ref="I25" r:id="rId42" xr:uid="{00000000-0004-0000-1D00-000029000000}"/>
    <hyperlink ref="H26" r:id="rId43" xr:uid="{00000000-0004-0000-1D00-00002A000000}"/>
    <hyperlink ref="I26" r:id="rId44" xr:uid="{00000000-0004-0000-1D00-00002B000000}"/>
  </hyperlink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2"/>
  <sheetViews>
    <sheetView workbookViewId="0"/>
  </sheetViews>
  <sheetFormatPr baseColWidth="10" defaultColWidth="8.88671875" defaultRowHeight="14.4" x14ac:dyDescent="0.3"/>
  <cols>
    <col min="1" max="1" width="52" customWidth="1"/>
    <col min="2" max="2" width="58" customWidth="1"/>
    <col min="3" max="3" width="55" customWidth="1"/>
    <col min="4" max="4" width="86" customWidth="1"/>
    <col min="5" max="5" width="85" customWidth="1"/>
  </cols>
  <sheetData>
    <row r="1" spans="1:5" ht="43.95" customHeight="1" x14ac:dyDescent="0.3">
      <c r="A1" s="43" t="s">
        <v>3850</v>
      </c>
      <c r="B1" s="43" t="s">
        <v>3712</v>
      </c>
      <c r="C1" s="43" t="s">
        <v>3713</v>
      </c>
      <c r="D1" s="43" t="s">
        <v>3714</v>
      </c>
      <c r="E1" s="43" t="s">
        <v>3715</v>
      </c>
    </row>
    <row r="2" spans="1:5" ht="52.05" customHeight="1" x14ac:dyDescent="0.3">
      <c r="A2" s="44" t="s">
        <v>3851</v>
      </c>
      <c r="B2" s="44" t="s">
        <v>3852</v>
      </c>
      <c r="C2" s="44" t="s">
        <v>3853</v>
      </c>
      <c r="D2" s="44" t="s">
        <v>3854</v>
      </c>
      <c r="E2" s="60" t="s">
        <v>670</v>
      </c>
    </row>
    <row r="3" spans="1:5" ht="52.05" customHeight="1" x14ac:dyDescent="0.3">
      <c r="A3" s="44" t="s">
        <v>3855</v>
      </c>
      <c r="B3" s="44" t="s">
        <v>3856</v>
      </c>
      <c r="C3" s="44" t="s">
        <v>3857</v>
      </c>
      <c r="D3" s="44" t="s">
        <v>3858</v>
      </c>
      <c r="E3" s="60" t="s">
        <v>1125</v>
      </c>
    </row>
    <row r="4" spans="1:5" ht="52.05" customHeight="1" x14ac:dyDescent="0.3">
      <c r="A4" s="44" t="s">
        <v>3859</v>
      </c>
      <c r="B4" s="44" t="s">
        <v>3860</v>
      </c>
      <c r="C4" s="44" t="s">
        <v>3861</v>
      </c>
      <c r="D4" s="44" t="s">
        <v>3862</v>
      </c>
      <c r="E4" s="60" t="s">
        <v>1070</v>
      </c>
    </row>
    <row r="5" spans="1:5" ht="52.05" customHeight="1" x14ac:dyDescent="0.3">
      <c r="A5" s="44" t="s">
        <v>3863</v>
      </c>
      <c r="B5" s="44" t="s">
        <v>3864</v>
      </c>
      <c r="C5" s="44" t="s">
        <v>3865</v>
      </c>
      <c r="D5" s="44" t="s">
        <v>3866</v>
      </c>
      <c r="E5" s="60" t="s">
        <v>677</v>
      </c>
    </row>
    <row r="6" spans="1:5" ht="52.05" customHeight="1" x14ac:dyDescent="0.3">
      <c r="A6" s="44" t="s">
        <v>3867</v>
      </c>
      <c r="B6" s="44" t="s">
        <v>3868</v>
      </c>
      <c r="C6" s="44" t="s">
        <v>3869</v>
      </c>
      <c r="D6" s="44" t="s">
        <v>3870</v>
      </c>
      <c r="E6" s="60" t="s">
        <v>656</v>
      </c>
    </row>
    <row r="7" spans="1:5" ht="52.05" customHeight="1" x14ac:dyDescent="0.3">
      <c r="A7" s="44" t="s">
        <v>3871</v>
      </c>
      <c r="B7" s="44" t="s">
        <v>3872</v>
      </c>
      <c r="C7" s="44" t="s">
        <v>3873</v>
      </c>
      <c r="D7" s="44" t="s">
        <v>3874</v>
      </c>
      <c r="E7" s="60" t="s">
        <v>662</v>
      </c>
    </row>
    <row r="8" spans="1:5" ht="52.05" customHeight="1" x14ac:dyDescent="0.3">
      <c r="A8" s="44" t="s">
        <v>3875</v>
      </c>
      <c r="B8" s="44" t="s">
        <v>3876</v>
      </c>
      <c r="C8" s="44" t="s">
        <v>3877</v>
      </c>
      <c r="D8" s="44" t="s">
        <v>3878</v>
      </c>
      <c r="E8" s="60" t="s">
        <v>1088</v>
      </c>
    </row>
    <row r="9" spans="1:5" ht="52.05" customHeight="1" x14ac:dyDescent="0.3">
      <c r="A9" s="44" t="s">
        <v>3879</v>
      </c>
      <c r="B9" s="44" t="s">
        <v>3880</v>
      </c>
      <c r="C9" s="44" t="s">
        <v>3881</v>
      </c>
      <c r="D9" s="44" t="s">
        <v>3882</v>
      </c>
      <c r="E9" s="60" t="s">
        <v>1111</v>
      </c>
    </row>
    <row r="10" spans="1:5" ht="52.05" customHeight="1" x14ac:dyDescent="0.3">
      <c r="A10" s="44" t="s">
        <v>3883</v>
      </c>
      <c r="B10" s="44" t="s">
        <v>3884</v>
      </c>
      <c r="C10" s="44" t="s">
        <v>3885</v>
      </c>
      <c r="D10" s="44" t="s">
        <v>3886</v>
      </c>
      <c r="E10" s="60" t="s">
        <v>685</v>
      </c>
    </row>
    <row r="11" spans="1:5" ht="52.05" customHeight="1" x14ac:dyDescent="0.3">
      <c r="A11" s="44" t="s">
        <v>3887</v>
      </c>
      <c r="B11" s="44" t="s">
        <v>3888</v>
      </c>
      <c r="C11" s="44" t="s">
        <v>3889</v>
      </c>
      <c r="D11" s="44" t="s">
        <v>3890</v>
      </c>
      <c r="E11" s="60" t="s">
        <v>2281</v>
      </c>
    </row>
    <row r="12" spans="1:5" ht="81" customHeight="1" x14ac:dyDescent="0.3">
      <c r="A12" s="44"/>
      <c r="B12" s="44"/>
      <c r="C12" s="44"/>
      <c r="D12" s="44"/>
      <c r="E12" s="45"/>
    </row>
  </sheetData>
  <autoFilter ref="A1:E11" xr:uid="{00000000-0009-0000-0000-00001E000000}"/>
  <hyperlinks>
    <hyperlink ref="E2" r:id="rId1" xr:uid="{00000000-0004-0000-1E00-000000000000}"/>
    <hyperlink ref="E3" r:id="rId2" xr:uid="{00000000-0004-0000-1E00-000001000000}"/>
    <hyperlink ref="E4" r:id="rId3" xr:uid="{00000000-0004-0000-1E00-000002000000}"/>
    <hyperlink ref="E5" r:id="rId4" xr:uid="{00000000-0004-0000-1E00-000003000000}"/>
    <hyperlink ref="E6" r:id="rId5" xr:uid="{00000000-0004-0000-1E00-000004000000}"/>
    <hyperlink ref="E7" r:id="rId6" xr:uid="{00000000-0004-0000-1E00-000005000000}"/>
    <hyperlink ref="E8" r:id="rId7" xr:uid="{00000000-0004-0000-1E00-000006000000}"/>
    <hyperlink ref="E9" r:id="rId8" xr:uid="{00000000-0004-0000-1E00-000007000000}"/>
    <hyperlink ref="E10" r:id="rId9" xr:uid="{00000000-0004-0000-1E00-000008000000}"/>
    <hyperlink ref="E11" r:id="rId10" xr:uid="{00000000-0004-0000-1E00-000009000000}"/>
  </hyperlink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6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0" customWidth="1"/>
    <col min="2" max="2" width="7" customWidth="1"/>
    <col min="3" max="3" width="24" customWidth="1"/>
    <col min="4" max="4" width="48" customWidth="1"/>
    <col min="5" max="6" width="24" customWidth="1"/>
    <col min="7" max="7" width="20" customWidth="1"/>
    <col min="8" max="8" width="21" customWidth="1"/>
    <col min="9" max="9" width="27" customWidth="1"/>
    <col min="10" max="10" width="18" customWidth="1"/>
    <col min="11" max="11" width="39" customWidth="1"/>
    <col min="12" max="12" width="48" customWidth="1"/>
    <col min="13" max="13" width="47" customWidth="1"/>
    <col min="14" max="15" width="24" customWidth="1"/>
    <col min="16" max="16" width="42" customWidth="1"/>
    <col min="17" max="18" width="73" customWidth="1"/>
    <col min="19" max="19" width="64" customWidth="1"/>
    <col min="20" max="20" width="26" customWidth="1"/>
  </cols>
  <sheetData>
    <row r="1" spans="1:20" ht="36" customHeight="1" x14ac:dyDescent="0.3">
      <c r="A1" s="207" t="s">
        <v>3891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0" ht="28.95" customHeight="1" x14ac:dyDescent="0.3">
      <c r="A2" s="208" t="s">
        <v>3892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</row>
    <row r="4" spans="1:20" ht="40.049999999999997" customHeight="1" x14ac:dyDescent="0.3">
      <c r="A4" s="110" t="s">
        <v>177</v>
      </c>
      <c r="B4" s="110" t="s">
        <v>709</v>
      </c>
      <c r="C4" s="110" t="s">
        <v>1252</v>
      </c>
      <c r="D4" s="110" t="s">
        <v>3893</v>
      </c>
      <c r="E4" s="110" t="s">
        <v>3894</v>
      </c>
      <c r="F4" s="110" t="s">
        <v>3895</v>
      </c>
      <c r="G4" s="110" t="s">
        <v>3896</v>
      </c>
      <c r="H4" s="110" t="s">
        <v>3897</v>
      </c>
      <c r="I4" s="110" t="s">
        <v>3898</v>
      </c>
      <c r="J4" s="110" t="s">
        <v>3899</v>
      </c>
      <c r="K4" s="110" t="s">
        <v>3900</v>
      </c>
      <c r="L4" s="110" t="s">
        <v>3901</v>
      </c>
      <c r="M4" s="110" t="s">
        <v>3902</v>
      </c>
      <c r="N4" s="110" t="s">
        <v>3903</v>
      </c>
      <c r="O4" s="110" t="s">
        <v>3904</v>
      </c>
      <c r="P4" s="110" t="s">
        <v>3905</v>
      </c>
      <c r="Q4" s="110" t="s">
        <v>3906</v>
      </c>
      <c r="R4" s="110" t="s">
        <v>3907</v>
      </c>
      <c r="S4" s="110" t="s">
        <v>3908</v>
      </c>
      <c r="T4" s="110" t="s">
        <v>3909</v>
      </c>
    </row>
    <row r="5" spans="1:20" ht="55.05" customHeight="1" x14ac:dyDescent="0.3">
      <c r="A5" s="111" t="s">
        <v>3910</v>
      </c>
      <c r="B5" s="111">
        <v>1</v>
      </c>
      <c r="C5" s="111" t="s">
        <v>196</v>
      </c>
      <c r="D5" s="111" t="s">
        <v>3911</v>
      </c>
      <c r="E5" s="111" t="s">
        <v>3912</v>
      </c>
      <c r="F5" s="111" t="s">
        <v>3913</v>
      </c>
      <c r="G5" s="111" t="s">
        <v>3914</v>
      </c>
      <c r="H5" s="112" t="s">
        <v>199</v>
      </c>
      <c r="I5" s="111" t="s">
        <v>3915</v>
      </c>
      <c r="J5" s="111"/>
      <c r="K5" s="111" t="s">
        <v>3916</v>
      </c>
      <c r="L5" s="111" t="s">
        <v>3917</v>
      </c>
      <c r="M5" s="111" t="s">
        <v>3918</v>
      </c>
      <c r="N5" s="113" t="s">
        <v>3919</v>
      </c>
      <c r="O5" s="111" t="s">
        <v>3920</v>
      </c>
      <c r="P5" s="111"/>
      <c r="Q5" s="114" t="s">
        <v>3921</v>
      </c>
      <c r="R5" s="111"/>
      <c r="S5" s="111" t="s">
        <v>3922</v>
      </c>
      <c r="T5" s="111" t="s">
        <v>214</v>
      </c>
    </row>
    <row r="6" spans="1:20" ht="55.05" customHeight="1" x14ac:dyDescent="0.3">
      <c r="A6" s="105" t="s">
        <v>3923</v>
      </c>
      <c r="B6" s="105">
        <v>1</v>
      </c>
      <c r="C6" s="105" t="s">
        <v>196</v>
      </c>
      <c r="D6" s="105" t="s">
        <v>3924</v>
      </c>
      <c r="E6" s="105" t="s">
        <v>3925</v>
      </c>
      <c r="F6" s="105" t="s">
        <v>198</v>
      </c>
      <c r="G6" s="105" t="s">
        <v>336</v>
      </c>
      <c r="H6" s="112" t="s">
        <v>199</v>
      </c>
      <c r="I6" s="105" t="s">
        <v>3926</v>
      </c>
      <c r="J6" s="105"/>
      <c r="K6" s="105" t="s">
        <v>3927</v>
      </c>
      <c r="L6" s="105" t="s">
        <v>3928</v>
      </c>
      <c r="M6" s="105" t="s">
        <v>3929</v>
      </c>
      <c r="N6" s="115" t="s">
        <v>3930</v>
      </c>
      <c r="O6" s="105" t="s">
        <v>3920</v>
      </c>
      <c r="P6" s="105"/>
      <c r="Q6" s="116" t="s">
        <v>1427</v>
      </c>
      <c r="R6" s="105"/>
      <c r="S6" s="105" t="s">
        <v>3931</v>
      </c>
      <c r="T6" s="105" t="s">
        <v>3932</v>
      </c>
    </row>
    <row r="7" spans="1:20" ht="55.05" customHeight="1" x14ac:dyDescent="0.3">
      <c r="A7" s="111" t="s">
        <v>3933</v>
      </c>
      <c r="B7" s="111">
        <v>1</v>
      </c>
      <c r="C7" s="111" t="s">
        <v>196</v>
      </c>
      <c r="D7" s="111" t="s">
        <v>3934</v>
      </c>
      <c r="E7" s="111" t="s">
        <v>3935</v>
      </c>
      <c r="F7" s="111" t="s">
        <v>3913</v>
      </c>
      <c r="G7" s="111" t="s">
        <v>3936</v>
      </c>
      <c r="H7" s="112" t="s">
        <v>199</v>
      </c>
      <c r="I7" s="111" t="s">
        <v>3937</v>
      </c>
      <c r="J7" s="111"/>
      <c r="K7" s="111" t="s">
        <v>3938</v>
      </c>
      <c r="L7" s="111" t="s">
        <v>3939</v>
      </c>
      <c r="M7" s="111" t="s">
        <v>3940</v>
      </c>
      <c r="N7" s="113" t="s">
        <v>3919</v>
      </c>
      <c r="O7" s="111" t="s">
        <v>3920</v>
      </c>
      <c r="P7" s="111"/>
      <c r="Q7" s="114" t="s">
        <v>3941</v>
      </c>
      <c r="R7" s="111"/>
      <c r="S7" s="111" t="s">
        <v>3942</v>
      </c>
      <c r="T7" s="111" t="s">
        <v>214</v>
      </c>
    </row>
    <row r="8" spans="1:20" ht="55.05" customHeight="1" x14ac:dyDescent="0.3">
      <c r="A8" s="105" t="s">
        <v>3943</v>
      </c>
      <c r="B8" s="105">
        <v>1</v>
      </c>
      <c r="C8" s="105" t="s">
        <v>196</v>
      </c>
      <c r="D8" s="105" t="s">
        <v>3944</v>
      </c>
      <c r="E8" s="105" t="s">
        <v>3935</v>
      </c>
      <c r="F8" s="105" t="s">
        <v>3913</v>
      </c>
      <c r="G8" s="105" t="s">
        <v>3945</v>
      </c>
      <c r="H8" s="112" t="s">
        <v>199</v>
      </c>
      <c r="I8" s="105" t="s">
        <v>3946</v>
      </c>
      <c r="J8" s="105"/>
      <c r="K8" s="105" t="s">
        <v>3947</v>
      </c>
      <c r="L8" s="105" t="s">
        <v>3948</v>
      </c>
      <c r="M8" s="105" t="s">
        <v>3949</v>
      </c>
      <c r="N8" s="113" t="s">
        <v>3919</v>
      </c>
      <c r="O8" s="105" t="s">
        <v>3920</v>
      </c>
      <c r="P8" s="105"/>
      <c r="Q8" s="116" t="s">
        <v>3950</v>
      </c>
      <c r="R8" s="105"/>
      <c r="S8" s="105" t="s">
        <v>3951</v>
      </c>
      <c r="T8" s="105" t="s">
        <v>214</v>
      </c>
    </row>
    <row r="9" spans="1:20" ht="55.05" customHeight="1" x14ac:dyDescent="0.3">
      <c r="A9" s="111" t="s">
        <v>3952</v>
      </c>
      <c r="B9" s="111">
        <v>2</v>
      </c>
      <c r="C9" s="111" t="s">
        <v>732</v>
      </c>
      <c r="D9" s="111" t="s">
        <v>3953</v>
      </c>
      <c r="E9" s="111" t="s">
        <v>3954</v>
      </c>
      <c r="F9" s="111" t="s">
        <v>3955</v>
      </c>
      <c r="G9" s="111" t="s">
        <v>3956</v>
      </c>
      <c r="H9" s="117" t="s">
        <v>3957</v>
      </c>
      <c r="I9" s="111" t="s">
        <v>3958</v>
      </c>
      <c r="J9" s="111"/>
      <c r="K9" s="111" t="s">
        <v>3959</v>
      </c>
      <c r="L9" s="111" t="s">
        <v>3960</v>
      </c>
      <c r="M9" s="111" t="s">
        <v>3961</v>
      </c>
      <c r="N9" s="115" t="s">
        <v>3930</v>
      </c>
      <c r="O9" s="111" t="s">
        <v>3920</v>
      </c>
      <c r="P9" s="111"/>
      <c r="Q9" s="114" t="s">
        <v>3962</v>
      </c>
      <c r="R9" s="111"/>
      <c r="S9" s="111" t="s">
        <v>3963</v>
      </c>
      <c r="T9" s="111" t="s">
        <v>3932</v>
      </c>
    </row>
    <row r="10" spans="1:20" ht="55.05" customHeight="1" x14ac:dyDescent="0.3">
      <c r="A10" s="105" t="s">
        <v>3964</v>
      </c>
      <c r="B10" s="105">
        <v>3</v>
      </c>
      <c r="C10" s="105" t="s">
        <v>735</v>
      </c>
      <c r="D10" s="105" t="s">
        <v>3965</v>
      </c>
      <c r="E10" s="105" t="s">
        <v>3966</v>
      </c>
      <c r="F10" s="105" t="s">
        <v>3913</v>
      </c>
      <c r="G10" s="105" t="s">
        <v>3967</v>
      </c>
      <c r="H10" s="112" t="s">
        <v>199</v>
      </c>
      <c r="I10" s="105" t="s">
        <v>203</v>
      </c>
      <c r="J10" s="105"/>
      <c r="K10" s="105" t="s">
        <v>3968</v>
      </c>
      <c r="L10" s="105" t="s">
        <v>3969</v>
      </c>
      <c r="M10" s="105" t="s">
        <v>3970</v>
      </c>
      <c r="N10" s="113" t="s">
        <v>3919</v>
      </c>
      <c r="O10" s="105" t="s">
        <v>3920</v>
      </c>
      <c r="P10" s="105"/>
      <c r="Q10" s="116" t="s">
        <v>3971</v>
      </c>
      <c r="R10" s="105"/>
      <c r="S10" s="105"/>
      <c r="T10" s="105" t="s">
        <v>3972</v>
      </c>
    </row>
    <row r="11" spans="1:20" ht="55.05" customHeight="1" x14ac:dyDescent="0.3">
      <c r="A11" s="111" t="s">
        <v>3973</v>
      </c>
      <c r="B11" s="111">
        <v>3</v>
      </c>
      <c r="C11" s="111" t="s">
        <v>735</v>
      </c>
      <c r="D11" s="111" t="s">
        <v>3974</v>
      </c>
      <c r="E11" s="111" t="s">
        <v>3966</v>
      </c>
      <c r="F11" s="111" t="s">
        <v>3913</v>
      </c>
      <c r="G11" s="111" t="s">
        <v>3975</v>
      </c>
      <c r="H11" s="112" t="s">
        <v>199</v>
      </c>
      <c r="I11" s="111" t="s">
        <v>203</v>
      </c>
      <c r="J11" s="111"/>
      <c r="K11" s="111" t="s">
        <v>3968</v>
      </c>
      <c r="L11" s="111" t="s">
        <v>3976</v>
      </c>
      <c r="M11" s="111" t="s">
        <v>3977</v>
      </c>
      <c r="N11" s="113" t="s">
        <v>3919</v>
      </c>
      <c r="O11" s="111" t="s">
        <v>3920</v>
      </c>
      <c r="P11" s="111"/>
      <c r="Q11" s="114" t="s">
        <v>3978</v>
      </c>
      <c r="R11" s="111"/>
      <c r="S11" s="111"/>
      <c r="T11" s="111" t="s">
        <v>3972</v>
      </c>
    </row>
    <row r="12" spans="1:20" ht="55.05" customHeight="1" x14ac:dyDescent="0.3">
      <c r="A12" s="105" t="s">
        <v>3979</v>
      </c>
      <c r="B12" s="105">
        <v>3</v>
      </c>
      <c r="C12" s="105" t="s">
        <v>735</v>
      </c>
      <c r="D12" s="105" t="s">
        <v>3980</v>
      </c>
      <c r="E12" s="105" t="s">
        <v>3981</v>
      </c>
      <c r="F12" s="105" t="s">
        <v>3913</v>
      </c>
      <c r="G12" s="105" t="s">
        <v>3982</v>
      </c>
      <c r="H12" s="112" t="s">
        <v>199</v>
      </c>
      <c r="I12" s="105" t="s">
        <v>3983</v>
      </c>
      <c r="J12" s="105"/>
      <c r="K12" s="105" t="s">
        <v>3984</v>
      </c>
      <c r="L12" s="105" t="s">
        <v>3985</v>
      </c>
      <c r="M12" s="105" t="s">
        <v>3986</v>
      </c>
      <c r="N12" s="113" t="s">
        <v>3919</v>
      </c>
      <c r="O12" s="105" t="s">
        <v>3920</v>
      </c>
      <c r="P12" s="105"/>
      <c r="Q12" s="116" t="s">
        <v>3987</v>
      </c>
      <c r="R12" s="116" t="s">
        <v>3988</v>
      </c>
      <c r="S12" s="105" t="s">
        <v>3989</v>
      </c>
      <c r="T12" s="105" t="s">
        <v>214</v>
      </c>
    </row>
    <row r="13" spans="1:20" ht="55.05" customHeight="1" x14ac:dyDescent="0.3">
      <c r="A13" s="111" t="s">
        <v>3990</v>
      </c>
      <c r="B13" s="111">
        <v>3</v>
      </c>
      <c r="C13" s="111" t="s">
        <v>735</v>
      </c>
      <c r="D13" s="111" t="s">
        <v>3991</v>
      </c>
      <c r="E13" s="111" t="s">
        <v>3992</v>
      </c>
      <c r="F13" s="111" t="s">
        <v>3913</v>
      </c>
      <c r="G13" s="111" t="s">
        <v>3993</v>
      </c>
      <c r="H13" s="112" t="s">
        <v>199</v>
      </c>
      <c r="I13" s="111" t="s">
        <v>3994</v>
      </c>
      <c r="J13" s="118">
        <v>61</v>
      </c>
      <c r="K13" s="111" t="s">
        <v>3995</v>
      </c>
      <c r="L13" s="111" t="s">
        <v>3996</v>
      </c>
      <c r="M13" s="111" t="s">
        <v>3997</v>
      </c>
      <c r="N13" s="113" t="s">
        <v>3919</v>
      </c>
      <c r="O13" s="111" t="s">
        <v>3920</v>
      </c>
      <c r="P13" s="111"/>
      <c r="Q13" s="114" t="s">
        <v>3998</v>
      </c>
      <c r="R13" s="114" t="s">
        <v>3999</v>
      </c>
      <c r="S13" s="111" t="s">
        <v>4000</v>
      </c>
      <c r="T13" s="111" t="s">
        <v>214</v>
      </c>
    </row>
    <row r="14" spans="1:20" ht="55.05" customHeight="1" x14ac:dyDescent="0.3">
      <c r="A14" s="105" t="s">
        <v>4001</v>
      </c>
      <c r="B14" s="105">
        <v>3</v>
      </c>
      <c r="C14" s="105" t="s">
        <v>735</v>
      </c>
      <c r="D14" s="105" t="s">
        <v>4002</v>
      </c>
      <c r="E14" s="105" t="s">
        <v>3992</v>
      </c>
      <c r="F14" s="105" t="s">
        <v>3913</v>
      </c>
      <c r="G14" s="105" t="s">
        <v>4003</v>
      </c>
      <c r="H14" s="112" t="s">
        <v>199</v>
      </c>
      <c r="I14" s="105" t="s">
        <v>4004</v>
      </c>
      <c r="J14" s="105"/>
      <c r="K14" s="105" t="s">
        <v>4005</v>
      </c>
      <c r="L14" s="105" t="s">
        <v>4006</v>
      </c>
      <c r="M14" s="105" t="s">
        <v>4007</v>
      </c>
      <c r="N14" s="113" t="s">
        <v>3919</v>
      </c>
      <c r="O14" s="105" t="s">
        <v>3920</v>
      </c>
      <c r="P14" s="105"/>
      <c r="Q14" s="116" t="s">
        <v>3998</v>
      </c>
      <c r="R14" s="105"/>
      <c r="S14" s="105" t="s">
        <v>4008</v>
      </c>
      <c r="T14" s="105" t="s">
        <v>214</v>
      </c>
    </row>
    <row r="15" spans="1:20" ht="55.05" customHeight="1" x14ac:dyDescent="0.3">
      <c r="A15" s="111" t="s">
        <v>4009</v>
      </c>
      <c r="B15" s="111">
        <v>3</v>
      </c>
      <c r="C15" s="111" t="s">
        <v>735</v>
      </c>
      <c r="D15" s="111" t="s">
        <v>4010</v>
      </c>
      <c r="E15" s="111" t="s">
        <v>3992</v>
      </c>
      <c r="F15" s="111" t="s">
        <v>3913</v>
      </c>
      <c r="G15" s="111" t="s">
        <v>4011</v>
      </c>
      <c r="H15" s="112" t="s">
        <v>199</v>
      </c>
      <c r="I15" s="111" t="s">
        <v>4012</v>
      </c>
      <c r="J15" s="111"/>
      <c r="K15" s="111" t="s">
        <v>4013</v>
      </c>
      <c r="L15" s="111" t="s">
        <v>4014</v>
      </c>
      <c r="M15" s="111" t="s">
        <v>4015</v>
      </c>
      <c r="N15" s="113" t="s">
        <v>3919</v>
      </c>
      <c r="O15" s="111" t="s">
        <v>3920</v>
      </c>
      <c r="P15" s="111"/>
      <c r="Q15" s="114" t="s">
        <v>3998</v>
      </c>
      <c r="R15" s="114" t="s">
        <v>4016</v>
      </c>
      <c r="S15" s="111" t="s">
        <v>4017</v>
      </c>
      <c r="T15" s="111" t="s">
        <v>214</v>
      </c>
    </row>
    <row r="16" spans="1:20" ht="55.05" customHeight="1" x14ac:dyDescent="0.3">
      <c r="A16" s="105" t="s">
        <v>4018</v>
      </c>
      <c r="B16" s="105">
        <v>3</v>
      </c>
      <c r="C16" s="105" t="s">
        <v>735</v>
      </c>
      <c r="D16" s="105" t="s">
        <v>4019</v>
      </c>
      <c r="E16" s="105" t="s">
        <v>3981</v>
      </c>
      <c r="F16" s="105" t="s">
        <v>3913</v>
      </c>
      <c r="G16" s="105" t="s">
        <v>4020</v>
      </c>
      <c r="H16" s="112" t="s">
        <v>199</v>
      </c>
      <c r="I16" s="105" t="s">
        <v>4021</v>
      </c>
      <c r="J16" s="105"/>
      <c r="K16" s="105" t="s">
        <v>4022</v>
      </c>
      <c r="L16" s="105" t="s">
        <v>4023</v>
      </c>
      <c r="M16" s="105" t="s">
        <v>4024</v>
      </c>
      <c r="N16" s="113" t="s">
        <v>3919</v>
      </c>
      <c r="O16" s="105" t="s">
        <v>3920</v>
      </c>
      <c r="P16" s="105"/>
      <c r="Q16" s="116" t="s">
        <v>4025</v>
      </c>
      <c r="R16" s="105"/>
      <c r="S16" s="105" t="s">
        <v>4026</v>
      </c>
      <c r="T16" s="105" t="s">
        <v>214</v>
      </c>
    </row>
    <row r="17" spans="1:20" ht="55.05" customHeight="1" x14ac:dyDescent="0.3">
      <c r="A17" s="111" t="s">
        <v>4027</v>
      </c>
      <c r="B17" s="111">
        <v>6</v>
      </c>
      <c r="C17" s="111" t="s">
        <v>744</v>
      </c>
      <c r="D17" s="111" t="s">
        <v>4028</v>
      </c>
      <c r="E17" s="111" t="s">
        <v>4029</v>
      </c>
      <c r="F17" s="111" t="s">
        <v>3955</v>
      </c>
      <c r="G17" s="111" t="s">
        <v>4030</v>
      </c>
      <c r="H17" s="112" t="s">
        <v>199</v>
      </c>
      <c r="I17" s="111" t="s">
        <v>4031</v>
      </c>
      <c r="J17" s="111"/>
      <c r="K17" s="111" t="s">
        <v>4032</v>
      </c>
      <c r="L17" s="111" t="s">
        <v>4033</v>
      </c>
      <c r="M17" s="111" t="s">
        <v>4034</v>
      </c>
      <c r="N17" s="115" t="s">
        <v>3930</v>
      </c>
      <c r="O17" s="111" t="s">
        <v>3920</v>
      </c>
      <c r="P17" s="111"/>
      <c r="Q17" s="114" t="s">
        <v>4035</v>
      </c>
      <c r="R17" s="111"/>
      <c r="S17" s="111" t="s">
        <v>4036</v>
      </c>
      <c r="T17" s="111" t="s">
        <v>3932</v>
      </c>
    </row>
    <row r="18" spans="1:20" ht="55.05" customHeight="1" x14ac:dyDescent="0.3">
      <c r="A18" s="105" t="s">
        <v>4037</v>
      </c>
      <c r="B18" s="105">
        <v>8</v>
      </c>
      <c r="C18" s="105" t="s">
        <v>208</v>
      </c>
      <c r="D18" s="105" t="s">
        <v>4038</v>
      </c>
      <c r="E18" s="105" t="s">
        <v>4039</v>
      </c>
      <c r="F18" s="105" t="s">
        <v>198</v>
      </c>
      <c r="G18" s="105" t="s">
        <v>4040</v>
      </c>
      <c r="H18" s="112" t="s">
        <v>199</v>
      </c>
      <c r="I18" s="105" t="s">
        <v>4041</v>
      </c>
      <c r="J18" s="119">
        <v>8800</v>
      </c>
      <c r="K18" s="105" t="s">
        <v>4042</v>
      </c>
      <c r="L18" s="105" t="s">
        <v>4043</v>
      </c>
      <c r="M18" s="105" t="s">
        <v>4044</v>
      </c>
      <c r="N18" s="115" t="s">
        <v>3930</v>
      </c>
      <c r="O18" s="105" t="s">
        <v>3920</v>
      </c>
      <c r="P18" s="105" t="s">
        <v>4045</v>
      </c>
      <c r="Q18" s="116" t="s">
        <v>4046</v>
      </c>
      <c r="R18" s="105"/>
      <c r="S18" s="105"/>
      <c r="T18" s="105" t="s">
        <v>3932</v>
      </c>
    </row>
    <row r="19" spans="1:20" ht="55.05" customHeight="1" x14ac:dyDescent="0.3">
      <c r="A19" s="111" t="s">
        <v>4047</v>
      </c>
      <c r="B19" s="111">
        <v>8</v>
      </c>
      <c r="C19" s="111" t="s">
        <v>208</v>
      </c>
      <c r="D19" s="111" t="s">
        <v>4048</v>
      </c>
      <c r="E19" s="111" t="s">
        <v>4049</v>
      </c>
      <c r="F19" s="111" t="s">
        <v>198</v>
      </c>
      <c r="G19" s="111" t="s">
        <v>4050</v>
      </c>
      <c r="H19" s="112" t="s">
        <v>199</v>
      </c>
      <c r="I19" s="111" t="s">
        <v>4051</v>
      </c>
      <c r="J19" s="118">
        <v>7800</v>
      </c>
      <c r="K19" s="111" t="s">
        <v>4052</v>
      </c>
      <c r="L19" s="111" t="s">
        <v>4053</v>
      </c>
      <c r="M19" s="111" t="s">
        <v>4054</v>
      </c>
      <c r="N19" s="115" t="s">
        <v>3930</v>
      </c>
      <c r="O19" s="111" t="s">
        <v>3920</v>
      </c>
      <c r="P19" s="111" t="s">
        <v>4055</v>
      </c>
      <c r="Q19" s="114" t="s">
        <v>221</v>
      </c>
      <c r="R19" s="111"/>
      <c r="S19" s="111"/>
      <c r="T19" s="111" t="s">
        <v>3932</v>
      </c>
    </row>
    <row r="20" spans="1:20" ht="55.05" customHeight="1" x14ac:dyDescent="0.3">
      <c r="A20" s="105" t="s">
        <v>4056</v>
      </c>
      <c r="B20" s="105">
        <v>8</v>
      </c>
      <c r="C20" s="105" t="s">
        <v>208</v>
      </c>
      <c r="D20" s="105" t="s">
        <v>4057</v>
      </c>
      <c r="E20" s="105" t="s">
        <v>4039</v>
      </c>
      <c r="F20" s="105" t="s">
        <v>198</v>
      </c>
      <c r="G20" s="105" t="s">
        <v>4058</v>
      </c>
      <c r="H20" s="117" t="s">
        <v>3957</v>
      </c>
      <c r="I20" s="105" t="s">
        <v>4059</v>
      </c>
      <c r="J20" s="119">
        <v>4800</v>
      </c>
      <c r="K20" s="105" t="s">
        <v>4060</v>
      </c>
      <c r="L20" s="105" t="s">
        <v>4061</v>
      </c>
      <c r="M20" s="105" t="s">
        <v>4062</v>
      </c>
      <c r="N20" s="115" t="s">
        <v>3930</v>
      </c>
      <c r="O20" s="105" t="s">
        <v>3920</v>
      </c>
      <c r="P20" s="105" t="s">
        <v>4063</v>
      </c>
      <c r="Q20" s="116" t="s">
        <v>4064</v>
      </c>
      <c r="R20" s="105"/>
      <c r="S20" s="105"/>
      <c r="T20" s="105" t="s">
        <v>3932</v>
      </c>
    </row>
    <row r="21" spans="1:20" ht="55.05" customHeight="1" x14ac:dyDescent="0.3">
      <c r="A21" s="111" t="s">
        <v>4065</v>
      </c>
      <c r="B21" s="111">
        <v>8</v>
      </c>
      <c r="C21" s="111" t="s">
        <v>208</v>
      </c>
      <c r="D21" s="111" t="s">
        <v>4066</v>
      </c>
      <c r="E21" s="111" t="s">
        <v>1421</v>
      </c>
      <c r="F21" s="111" t="s">
        <v>4067</v>
      </c>
      <c r="G21" s="111" t="s">
        <v>4058</v>
      </c>
      <c r="H21" s="117" t="s">
        <v>3957</v>
      </c>
      <c r="I21" s="111" t="s">
        <v>4068</v>
      </c>
      <c r="J21" s="118">
        <v>16000</v>
      </c>
      <c r="K21" s="111" t="s">
        <v>4069</v>
      </c>
      <c r="L21" s="111" t="s">
        <v>4070</v>
      </c>
      <c r="M21" s="111" t="s">
        <v>4071</v>
      </c>
      <c r="N21" s="115" t="s">
        <v>3930</v>
      </c>
      <c r="O21" s="111" t="s">
        <v>3920</v>
      </c>
      <c r="P21" s="111" t="s">
        <v>4072</v>
      </c>
      <c r="Q21" s="114" t="s">
        <v>4064</v>
      </c>
      <c r="R21" s="111"/>
      <c r="S21" s="111"/>
      <c r="T21" s="111" t="s">
        <v>3932</v>
      </c>
    </row>
    <row r="22" spans="1:20" ht="55.05" customHeight="1" x14ac:dyDescent="0.3">
      <c r="A22" s="105" t="s">
        <v>4073</v>
      </c>
      <c r="B22" s="105">
        <v>8</v>
      </c>
      <c r="C22" s="105" t="s">
        <v>208</v>
      </c>
      <c r="D22" s="105" t="s">
        <v>4074</v>
      </c>
      <c r="E22" s="105" t="s">
        <v>4075</v>
      </c>
      <c r="F22" s="105" t="s">
        <v>3913</v>
      </c>
      <c r="G22" s="105" t="s">
        <v>4076</v>
      </c>
      <c r="H22" s="117" t="s">
        <v>3957</v>
      </c>
      <c r="I22" s="105" t="s">
        <v>4077</v>
      </c>
      <c r="J22" s="105"/>
      <c r="K22" s="105" t="s">
        <v>4078</v>
      </c>
      <c r="L22" s="105" t="s">
        <v>4079</v>
      </c>
      <c r="M22" s="105" t="s">
        <v>4080</v>
      </c>
      <c r="N22" s="113" t="s">
        <v>3919</v>
      </c>
      <c r="O22" s="105" t="s">
        <v>3920</v>
      </c>
      <c r="P22" s="105"/>
      <c r="Q22" s="116" t="s">
        <v>1476</v>
      </c>
      <c r="R22" s="116" t="s">
        <v>1263</v>
      </c>
      <c r="S22" s="105" t="s">
        <v>4081</v>
      </c>
      <c r="T22" s="105" t="s">
        <v>214</v>
      </c>
    </row>
    <row r="23" spans="1:20" ht="55.05" customHeight="1" x14ac:dyDescent="0.3">
      <c r="A23" s="111" t="s">
        <v>4082</v>
      </c>
      <c r="B23" s="111">
        <v>9</v>
      </c>
      <c r="C23" s="111" t="s">
        <v>223</v>
      </c>
      <c r="D23" s="111" t="s">
        <v>4083</v>
      </c>
      <c r="E23" s="111" t="s">
        <v>4084</v>
      </c>
      <c r="F23" s="111" t="s">
        <v>3913</v>
      </c>
      <c r="G23" s="111" t="s">
        <v>4085</v>
      </c>
      <c r="H23" s="112" t="s">
        <v>199</v>
      </c>
      <c r="I23" s="111" t="s">
        <v>4086</v>
      </c>
      <c r="J23" s="118">
        <v>2000</v>
      </c>
      <c r="K23" s="111" t="s">
        <v>4087</v>
      </c>
      <c r="L23" s="111" t="s">
        <v>4088</v>
      </c>
      <c r="M23" s="111" t="s">
        <v>4089</v>
      </c>
      <c r="N23" s="113" t="s">
        <v>3919</v>
      </c>
      <c r="O23" s="111" t="s">
        <v>3920</v>
      </c>
      <c r="P23" s="111"/>
      <c r="Q23" s="114" t="s">
        <v>230</v>
      </c>
      <c r="R23" s="114" t="s">
        <v>4090</v>
      </c>
      <c r="S23" s="111" t="s">
        <v>4091</v>
      </c>
      <c r="T23" s="111" t="s">
        <v>214</v>
      </c>
    </row>
    <row r="24" spans="1:20" ht="55.05" customHeight="1" x14ac:dyDescent="0.3">
      <c r="A24" s="105" t="s">
        <v>4092</v>
      </c>
      <c r="B24" s="105">
        <v>9</v>
      </c>
      <c r="C24" s="105" t="s">
        <v>223</v>
      </c>
      <c r="D24" s="105" t="s">
        <v>4093</v>
      </c>
      <c r="E24" s="105" t="s">
        <v>4094</v>
      </c>
      <c r="F24" s="105" t="s">
        <v>3913</v>
      </c>
      <c r="G24" s="105" t="s">
        <v>4095</v>
      </c>
      <c r="H24" s="112" t="s">
        <v>199</v>
      </c>
      <c r="I24" s="105" t="s">
        <v>4096</v>
      </c>
      <c r="J24" s="119">
        <v>300</v>
      </c>
      <c r="K24" s="105" t="s">
        <v>4097</v>
      </c>
      <c r="L24" s="105" t="s">
        <v>4098</v>
      </c>
      <c r="M24" s="105" t="s">
        <v>4099</v>
      </c>
      <c r="N24" s="113" t="s">
        <v>3919</v>
      </c>
      <c r="O24" s="105" t="s">
        <v>3920</v>
      </c>
      <c r="P24" s="105"/>
      <c r="Q24" s="116" t="s">
        <v>2353</v>
      </c>
      <c r="R24" s="116" t="s">
        <v>4100</v>
      </c>
      <c r="S24" s="105" t="s">
        <v>4101</v>
      </c>
      <c r="T24" s="105" t="s">
        <v>214</v>
      </c>
    </row>
    <row r="25" spans="1:20" ht="55.05" customHeight="1" x14ac:dyDescent="0.3">
      <c r="A25" s="111" t="s">
        <v>4102</v>
      </c>
      <c r="B25" s="111">
        <v>10</v>
      </c>
      <c r="C25" s="111" t="s">
        <v>755</v>
      </c>
      <c r="D25" s="111" t="s">
        <v>4103</v>
      </c>
      <c r="E25" s="111" t="s">
        <v>1421</v>
      </c>
      <c r="F25" s="111" t="s">
        <v>3955</v>
      </c>
      <c r="G25" s="111" t="s">
        <v>4104</v>
      </c>
      <c r="H25" s="117" t="s">
        <v>3957</v>
      </c>
      <c r="I25" s="111" t="s">
        <v>4105</v>
      </c>
      <c r="J25" s="118">
        <v>3200</v>
      </c>
      <c r="K25" s="111" t="s">
        <v>4106</v>
      </c>
      <c r="L25" s="111" t="s">
        <v>4107</v>
      </c>
      <c r="M25" s="111" t="s">
        <v>4108</v>
      </c>
      <c r="N25" s="115" t="s">
        <v>3930</v>
      </c>
      <c r="O25" s="111" t="s">
        <v>3920</v>
      </c>
      <c r="P25" s="111" t="s">
        <v>4109</v>
      </c>
      <c r="Q25" s="114" t="s">
        <v>1489</v>
      </c>
      <c r="R25" s="111"/>
      <c r="S25" s="111"/>
      <c r="T25" s="111" t="s">
        <v>3932</v>
      </c>
    </row>
    <row r="26" spans="1:20" ht="55.05" customHeight="1" x14ac:dyDescent="0.3">
      <c r="A26" s="105" t="s">
        <v>4110</v>
      </c>
      <c r="B26" s="105">
        <v>10</v>
      </c>
      <c r="C26" s="105" t="s">
        <v>755</v>
      </c>
      <c r="D26" s="105" t="s">
        <v>4111</v>
      </c>
      <c r="E26" s="105" t="s">
        <v>4112</v>
      </c>
      <c r="F26" s="105" t="s">
        <v>3955</v>
      </c>
      <c r="G26" s="105" t="s">
        <v>4113</v>
      </c>
      <c r="H26" s="117" t="s">
        <v>3957</v>
      </c>
      <c r="I26" s="105" t="s">
        <v>4114</v>
      </c>
      <c r="J26" s="119">
        <v>3000</v>
      </c>
      <c r="K26" s="105" t="s">
        <v>4115</v>
      </c>
      <c r="L26" s="105" t="s">
        <v>4116</v>
      </c>
      <c r="M26" s="105" t="s">
        <v>4117</v>
      </c>
      <c r="N26" s="115" t="s">
        <v>3930</v>
      </c>
      <c r="O26" s="105" t="s">
        <v>3920</v>
      </c>
      <c r="P26" s="105" t="s">
        <v>4118</v>
      </c>
      <c r="Q26" s="116" t="s">
        <v>4119</v>
      </c>
      <c r="R26" s="105"/>
      <c r="S26" s="105"/>
      <c r="T26" s="105" t="s">
        <v>3932</v>
      </c>
    </row>
    <row r="27" spans="1:20" ht="55.05" customHeight="1" x14ac:dyDescent="0.3">
      <c r="A27" s="111" t="s">
        <v>4120</v>
      </c>
      <c r="B27" s="111">
        <v>11</v>
      </c>
      <c r="C27" s="111" t="s">
        <v>758</v>
      </c>
      <c r="D27" s="111" t="s">
        <v>4121</v>
      </c>
      <c r="E27" s="111" t="s">
        <v>4122</v>
      </c>
      <c r="F27" s="111" t="s">
        <v>4123</v>
      </c>
      <c r="G27" s="111" t="s">
        <v>4124</v>
      </c>
      <c r="H27" s="117" t="s">
        <v>3957</v>
      </c>
      <c r="I27" s="111" t="s">
        <v>4125</v>
      </c>
      <c r="J27" s="111"/>
      <c r="K27" s="111" t="s">
        <v>4126</v>
      </c>
      <c r="L27" s="111" t="s">
        <v>4127</v>
      </c>
      <c r="M27" s="111" t="s">
        <v>4128</v>
      </c>
      <c r="N27" s="115" t="s">
        <v>3930</v>
      </c>
      <c r="O27" s="111" t="s">
        <v>3920</v>
      </c>
      <c r="P27" s="111"/>
      <c r="Q27" s="114" t="s">
        <v>1496</v>
      </c>
      <c r="R27" s="111"/>
      <c r="S27" s="111" t="s">
        <v>4129</v>
      </c>
      <c r="T27" s="111" t="s">
        <v>3932</v>
      </c>
    </row>
    <row r="28" spans="1:20" ht="55.05" customHeight="1" x14ac:dyDescent="0.3">
      <c r="A28" s="105" t="s">
        <v>4130</v>
      </c>
      <c r="B28" s="105">
        <v>12</v>
      </c>
      <c r="C28" s="105" t="s">
        <v>761</v>
      </c>
      <c r="D28" s="105" t="s">
        <v>4131</v>
      </c>
      <c r="E28" s="105" t="s">
        <v>1421</v>
      </c>
      <c r="F28" s="105" t="s">
        <v>4132</v>
      </c>
      <c r="G28" s="105" t="s">
        <v>4133</v>
      </c>
      <c r="H28" s="117" t="s">
        <v>3957</v>
      </c>
      <c r="I28" s="105" t="s">
        <v>4134</v>
      </c>
      <c r="J28" s="119">
        <v>75</v>
      </c>
      <c r="K28" s="105" t="s">
        <v>4135</v>
      </c>
      <c r="L28" s="105" t="s">
        <v>4136</v>
      </c>
      <c r="M28" s="105" t="s">
        <v>4137</v>
      </c>
      <c r="N28" s="115" t="s">
        <v>3930</v>
      </c>
      <c r="O28" s="105" t="s">
        <v>3920</v>
      </c>
      <c r="P28" s="105"/>
      <c r="Q28" s="116" t="s">
        <v>1503</v>
      </c>
      <c r="R28" s="105"/>
      <c r="S28" s="105" t="s">
        <v>4138</v>
      </c>
      <c r="T28" s="105" t="s">
        <v>3932</v>
      </c>
    </row>
    <row r="29" spans="1:20" ht="55.05" customHeight="1" x14ac:dyDescent="0.3">
      <c r="A29" s="111" t="s">
        <v>4139</v>
      </c>
      <c r="B29" s="111">
        <v>15</v>
      </c>
      <c r="C29" s="111" t="s">
        <v>233</v>
      </c>
      <c r="D29" s="111" t="s">
        <v>4140</v>
      </c>
      <c r="E29" s="111" t="s">
        <v>4141</v>
      </c>
      <c r="F29" s="111" t="s">
        <v>3913</v>
      </c>
      <c r="G29" s="111" t="s">
        <v>4142</v>
      </c>
      <c r="H29" s="112" t="s">
        <v>199</v>
      </c>
      <c r="I29" s="111" t="s">
        <v>4143</v>
      </c>
      <c r="J29" s="111"/>
      <c r="K29" s="111" t="s">
        <v>4144</v>
      </c>
      <c r="L29" s="111" t="s">
        <v>4145</v>
      </c>
      <c r="M29" s="111" t="s">
        <v>4146</v>
      </c>
      <c r="N29" s="113" t="s">
        <v>3919</v>
      </c>
      <c r="O29" s="111" t="s">
        <v>3920</v>
      </c>
      <c r="P29" s="111"/>
      <c r="Q29" s="114" t="s">
        <v>4147</v>
      </c>
      <c r="R29" s="111"/>
      <c r="S29" s="111"/>
      <c r="T29" s="111" t="s">
        <v>214</v>
      </c>
    </row>
    <row r="30" spans="1:20" ht="55.05" customHeight="1" x14ac:dyDescent="0.3">
      <c r="A30" s="105" t="s">
        <v>4148</v>
      </c>
      <c r="B30" s="105">
        <v>15</v>
      </c>
      <c r="C30" s="105" t="s">
        <v>233</v>
      </c>
      <c r="D30" s="105" t="s">
        <v>4149</v>
      </c>
      <c r="E30" s="105" t="s">
        <v>4141</v>
      </c>
      <c r="F30" s="105" t="s">
        <v>3913</v>
      </c>
      <c r="G30" s="105" t="s">
        <v>4150</v>
      </c>
      <c r="H30" s="112" t="s">
        <v>199</v>
      </c>
      <c r="I30" s="105" t="s">
        <v>203</v>
      </c>
      <c r="J30" s="105"/>
      <c r="K30" s="105" t="s">
        <v>4151</v>
      </c>
      <c r="L30" s="105" t="s">
        <v>4152</v>
      </c>
      <c r="M30" s="105" t="s">
        <v>4153</v>
      </c>
      <c r="N30" s="113" t="s">
        <v>3919</v>
      </c>
      <c r="O30" s="105" t="s">
        <v>3920</v>
      </c>
      <c r="P30" s="105"/>
      <c r="Q30" s="116" t="s">
        <v>4154</v>
      </c>
      <c r="R30" s="116" t="s">
        <v>4155</v>
      </c>
      <c r="S30" s="105"/>
      <c r="T30" s="105" t="s">
        <v>214</v>
      </c>
    </row>
    <row r="31" spans="1:20" ht="55.05" customHeight="1" x14ac:dyDescent="0.3">
      <c r="A31" s="111" t="s">
        <v>4156</v>
      </c>
      <c r="B31" s="111">
        <v>15</v>
      </c>
      <c r="C31" s="111" t="s">
        <v>233</v>
      </c>
      <c r="D31" s="111" t="s">
        <v>4157</v>
      </c>
      <c r="E31" s="111" t="s">
        <v>4141</v>
      </c>
      <c r="F31" s="111" t="s">
        <v>3913</v>
      </c>
      <c r="G31" s="111" t="s">
        <v>4158</v>
      </c>
      <c r="H31" s="112" t="s">
        <v>199</v>
      </c>
      <c r="I31" s="111" t="s">
        <v>203</v>
      </c>
      <c r="J31" s="111"/>
      <c r="K31" s="111" t="s">
        <v>4159</v>
      </c>
      <c r="L31" s="111" t="s">
        <v>4160</v>
      </c>
      <c r="M31" s="111" t="s">
        <v>4161</v>
      </c>
      <c r="N31" s="113" t="s">
        <v>3919</v>
      </c>
      <c r="O31" s="111" t="s">
        <v>3920</v>
      </c>
      <c r="P31" s="111"/>
      <c r="Q31" s="114" t="s">
        <v>4162</v>
      </c>
      <c r="R31" s="114" t="s">
        <v>4163</v>
      </c>
      <c r="S31" s="111" t="s">
        <v>4164</v>
      </c>
      <c r="T31" s="111" t="s">
        <v>214</v>
      </c>
    </row>
    <row r="32" spans="1:20" ht="55.05" customHeight="1" x14ac:dyDescent="0.3">
      <c r="A32" s="105" t="s">
        <v>4165</v>
      </c>
      <c r="B32" s="105">
        <v>15</v>
      </c>
      <c r="C32" s="105" t="s">
        <v>233</v>
      </c>
      <c r="D32" s="105" t="s">
        <v>4166</v>
      </c>
      <c r="E32" s="105" t="s">
        <v>4141</v>
      </c>
      <c r="F32" s="105" t="s">
        <v>3913</v>
      </c>
      <c r="G32" s="105" t="s">
        <v>4167</v>
      </c>
      <c r="H32" s="112" t="s">
        <v>199</v>
      </c>
      <c r="I32" s="105" t="s">
        <v>4143</v>
      </c>
      <c r="J32" s="105"/>
      <c r="K32" s="105" t="s">
        <v>4168</v>
      </c>
      <c r="L32" s="105" t="s">
        <v>4169</v>
      </c>
      <c r="M32" s="105" t="s">
        <v>4170</v>
      </c>
      <c r="N32" s="113" t="s">
        <v>3919</v>
      </c>
      <c r="O32" s="105" t="s">
        <v>3920</v>
      </c>
      <c r="P32" s="105"/>
      <c r="Q32" s="116" t="s">
        <v>4171</v>
      </c>
      <c r="R32" s="116" t="s">
        <v>4172</v>
      </c>
      <c r="S32" s="105"/>
      <c r="T32" s="105" t="s">
        <v>214</v>
      </c>
    </row>
    <row r="33" spans="1:20" ht="55.05" customHeight="1" x14ac:dyDescent="0.3">
      <c r="A33" s="111" t="s">
        <v>4173</v>
      </c>
      <c r="B33" s="111">
        <v>15</v>
      </c>
      <c r="C33" s="111" t="s">
        <v>233</v>
      </c>
      <c r="D33" s="111" t="s">
        <v>4174</v>
      </c>
      <c r="E33" s="111" t="s">
        <v>4141</v>
      </c>
      <c r="F33" s="111" t="s">
        <v>3913</v>
      </c>
      <c r="G33" s="111" t="s">
        <v>4167</v>
      </c>
      <c r="H33" s="112" t="s">
        <v>199</v>
      </c>
      <c r="I33" s="111" t="s">
        <v>203</v>
      </c>
      <c r="J33" s="111"/>
      <c r="K33" s="111" t="s">
        <v>4175</v>
      </c>
      <c r="L33" s="111" t="s">
        <v>4176</v>
      </c>
      <c r="M33" s="111" t="s">
        <v>4177</v>
      </c>
      <c r="N33" s="113" t="s">
        <v>3919</v>
      </c>
      <c r="O33" s="111" t="s">
        <v>3920</v>
      </c>
      <c r="P33" s="111"/>
      <c r="Q33" s="114" t="s">
        <v>4171</v>
      </c>
      <c r="R33" s="111"/>
      <c r="S33" s="111"/>
      <c r="T33" s="111" t="s">
        <v>214</v>
      </c>
    </row>
    <row r="34" spans="1:20" ht="55.05" customHeight="1" x14ac:dyDescent="0.3">
      <c r="A34" s="105" t="s">
        <v>4178</v>
      </c>
      <c r="B34" s="105">
        <v>15</v>
      </c>
      <c r="C34" s="105" t="s">
        <v>233</v>
      </c>
      <c r="D34" s="105" t="s">
        <v>4179</v>
      </c>
      <c r="E34" s="105" t="s">
        <v>4180</v>
      </c>
      <c r="F34" s="105" t="s">
        <v>3913</v>
      </c>
      <c r="G34" s="105" t="s">
        <v>4167</v>
      </c>
      <c r="H34" s="112" t="s">
        <v>199</v>
      </c>
      <c r="I34" s="105" t="s">
        <v>203</v>
      </c>
      <c r="J34" s="105"/>
      <c r="K34" s="105" t="s">
        <v>4175</v>
      </c>
      <c r="L34" s="105" t="s">
        <v>4181</v>
      </c>
      <c r="M34" s="105" t="s">
        <v>4177</v>
      </c>
      <c r="N34" s="113" t="s">
        <v>3919</v>
      </c>
      <c r="O34" s="105" t="s">
        <v>3920</v>
      </c>
      <c r="P34" s="105"/>
      <c r="Q34" s="116" t="s">
        <v>4171</v>
      </c>
      <c r="R34" s="105"/>
      <c r="S34" s="105"/>
      <c r="T34" s="105" t="s">
        <v>214</v>
      </c>
    </row>
    <row r="35" spans="1:20" ht="55.05" customHeight="1" x14ac:dyDescent="0.3">
      <c r="A35" s="111" t="s">
        <v>4182</v>
      </c>
      <c r="B35" s="111">
        <v>15</v>
      </c>
      <c r="C35" s="111" t="s">
        <v>233</v>
      </c>
      <c r="D35" s="111" t="s">
        <v>4183</v>
      </c>
      <c r="E35" s="111" t="s">
        <v>4184</v>
      </c>
      <c r="F35" s="111" t="s">
        <v>198</v>
      </c>
      <c r="G35" s="111" t="s">
        <v>4167</v>
      </c>
      <c r="H35" s="112" t="s">
        <v>199</v>
      </c>
      <c r="I35" s="111" t="s">
        <v>203</v>
      </c>
      <c r="J35" s="111"/>
      <c r="K35" s="111" t="s">
        <v>4175</v>
      </c>
      <c r="L35" s="111" t="s">
        <v>4185</v>
      </c>
      <c r="M35" s="111" t="s">
        <v>4186</v>
      </c>
      <c r="N35" s="115" t="s">
        <v>3930</v>
      </c>
      <c r="O35" s="111" t="s">
        <v>3920</v>
      </c>
      <c r="P35" s="111"/>
      <c r="Q35" s="114" t="s">
        <v>4171</v>
      </c>
      <c r="R35" s="111"/>
      <c r="S35" s="111"/>
      <c r="T35" s="111" t="s">
        <v>3932</v>
      </c>
    </row>
    <row r="36" spans="1:20" ht="55.05" customHeight="1" x14ac:dyDescent="0.3">
      <c r="A36" s="105" t="s">
        <v>4187</v>
      </c>
      <c r="B36" s="105">
        <v>15</v>
      </c>
      <c r="C36" s="105" t="s">
        <v>233</v>
      </c>
      <c r="D36" s="105" t="s">
        <v>4188</v>
      </c>
      <c r="E36" s="105" t="s">
        <v>4141</v>
      </c>
      <c r="F36" s="105" t="s">
        <v>3913</v>
      </c>
      <c r="G36" s="105" t="s">
        <v>4189</v>
      </c>
      <c r="H36" s="117" t="s">
        <v>3957</v>
      </c>
      <c r="I36" s="105" t="s">
        <v>294</v>
      </c>
      <c r="J36" s="105"/>
      <c r="K36" s="105" t="s">
        <v>4190</v>
      </c>
      <c r="L36" s="105" t="s">
        <v>4191</v>
      </c>
      <c r="M36" s="105" t="s">
        <v>4192</v>
      </c>
      <c r="N36" s="113" t="s">
        <v>3919</v>
      </c>
      <c r="O36" s="105" t="s">
        <v>3920</v>
      </c>
      <c r="P36" s="105"/>
      <c r="Q36" s="116" t="s">
        <v>4193</v>
      </c>
      <c r="R36" s="105"/>
      <c r="S36" s="105" t="s">
        <v>4194</v>
      </c>
      <c r="T36" s="105" t="s">
        <v>214</v>
      </c>
    </row>
    <row r="37" spans="1:20" ht="55.05" customHeight="1" x14ac:dyDescent="0.3">
      <c r="A37" s="111" t="s">
        <v>4195</v>
      </c>
      <c r="B37" s="111">
        <v>15</v>
      </c>
      <c r="C37" s="111" t="s">
        <v>233</v>
      </c>
      <c r="D37" s="111" t="s">
        <v>4196</v>
      </c>
      <c r="E37" s="111" t="s">
        <v>4197</v>
      </c>
      <c r="F37" s="111" t="s">
        <v>3913</v>
      </c>
      <c r="G37" s="111" t="s">
        <v>4198</v>
      </c>
      <c r="H37" s="112" t="s">
        <v>199</v>
      </c>
      <c r="I37" s="111" t="s">
        <v>203</v>
      </c>
      <c r="J37" s="111"/>
      <c r="K37" s="111" t="s">
        <v>4199</v>
      </c>
      <c r="L37" s="111" t="s">
        <v>4200</v>
      </c>
      <c r="M37" s="111" t="s">
        <v>4201</v>
      </c>
      <c r="N37" s="113" t="s">
        <v>3919</v>
      </c>
      <c r="O37" s="111" t="s">
        <v>3920</v>
      </c>
      <c r="P37" s="111"/>
      <c r="Q37" s="114" t="s">
        <v>4171</v>
      </c>
      <c r="R37" s="111"/>
      <c r="S37" s="111" t="s">
        <v>4202</v>
      </c>
      <c r="T37" s="111" t="s">
        <v>214</v>
      </c>
    </row>
    <row r="38" spans="1:20" ht="55.05" customHeight="1" x14ac:dyDescent="0.3">
      <c r="A38" s="105" t="s">
        <v>4203</v>
      </c>
      <c r="B38" s="105">
        <v>15</v>
      </c>
      <c r="C38" s="105" t="s">
        <v>233</v>
      </c>
      <c r="D38" s="105" t="s">
        <v>4204</v>
      </c>
      <c r="E38" s="105" t="s">
        <v>4141</v>
      </c>
      <c r="F38" s="105" t="s">
        <v>3913</v>
      </c>
      <c r="G38" s="105" t="s">
        <v>4189</v>
      </c>
      <c r="H38" s="117" t="s">
        <v>3957</v>
      </c>
      <c r="I38" s="105" t="s">
        <v>294</v>
      </c>
      <c r="J38" s="105"/>
      <c r="K38" s="105" t="s">
        <v>4205</v>
      </c>
      <c r="L38" s="105" t="s">
        <v>4206</v>
      </c>
      <c r="M38" s="105" t="s">
        <v>4207</v>
      </c>
      <c r="N38" s="113" t="s">
        <v>3919</v>
      </c>
      <c r="O38" s="105" t="s">
        <v>3920</v>
      </c>
      <c r="P38" s="105"/>
      <c r="Q38" s="116" t="s">
        <v>4193</v>
      </c>
      <c r="R38" s="105"/>
      <c r="S38" s="105"/>
      <c r="T38" s="105" t="s">
        <v>214</v>
      </c>
    </row>
    <row r="39" spans="1:20" ht="55.05" customHeight="1" x14ac:dyDescent="0.3">
      <c r="A39" s="111" t="s">
        <v>4208</v>
      </c>
      <c r="B39" s="111">
        <v>15</v>
      </c>
      <c r="C39" s="111" t="s">
        <v>233</v>
      </c>
      <c r="D39" s="111" t="s">
        <v>4209</v>
      </c>
      <c r="E39" s="111" t="s">
        <v>4210</v>
      </c>
      <c r="F39" s="111" t="s">
        <v>3913</v>
      </c>
      <c r="G39" s="111" t="s">
        <v>4198</v>
      </c>
      <c r="H39" s="112" t="s">
        <v>199</v>
      </c>
      <c r="I39" s="111" t="s">
        <v>203</v>
      </c>
      <c r="J39" s="111"/>
      <c r="K39" s="111" t="s">
        <v>4211</v>
      </c>
      <c r="L39" s="111" t="s">
        <v>4212</v>
      </c>
      <c r="M39" s="111" t="s">
        <v>4213</v>
      </c>
      <c r="N39" s="113" t="s">
        <v>3919</v>
      </c>
      <c r="O39" s="111" t="s">
        <v>3920</v>
      </c>
      <c r="P39" s="111"/>
      <c r="Q39" s="114" t="s">
        <v>4171</v>
      </c>
      <c r="R39" s="111"/>
      <c r="S39" s="111"/>
      <c r="T39" s="111" t="s">
        <v>214</v>
      </c>
    </row>
    <row r="40" spans="1:20" ht="55.05" customHeight="1" x14ac:dyDescent="0.3">
      <c r="A40" s="105" t="s">
        <v>4214</v>
      </c>
      <c r="B40" s="105">
        <v>15</v>
      </c>
      <c r="C40" s="105" t="s">
        <v>233</v>
      </c>
      <c r="D40" s="105" t="s">
        <v>4215</v>
      </c>
      <c r="E40" s="105" t="s">
        <v>4184</v>
      </c>
      <c r="F40" s="105" t="s">
        <v>3913</v>
      </c>
      <c r="G40" s="105" t="s">
        <v>4198</v>
      </c>
      <c r="H40" s="112" t="s">
        <v>199</v>
      </c>
      <c r="I40" s="105" t="s">
        <v>203</v>
      </c>
      <c r="J40" s="105"/>
      <c r="K40" s="105" t="s">
        <v>4216</v>
      </c>
      <c r="L40" s="105" t="s">
        <v>4217</v>
      </c>
      <c r="M40" s="105" t="s">
        <v>4218</v>
      </c>
      <c r="N40" s="113" t="s">
        <v>3919</v>
      </c>
      <c r="O40" s="105" t="s">
        <v>3920</v>
      </c>
      <c r="P40" s="105" t="s">
        <v>4219</v>
      </c>
      <c r="Q40" s="116" t="s">
        <v>4171</v>
      </c>
      <c r="R40" s="105"/>
      <c r="S40" s="105"/>
      <c r="T40" s="105" t="s">
        <v>214</v>
      </c>
    </row>
    <row r="41" spans="1:20" ht="55.05" customHeight="1" x14ac:dyDescent="0.3">
      <c r="A41" s="111" t="s">
        <v>4220</v>
      </c>
      <c r="B41" s="111">
        <v>15</v>
      </c>
      <c r="C41" s="111" t="s">
        <v>233</v>
      </c>
      <c r="D41" s="111" t="s">
        <v>4221</v>
      </c>
      <c r="E41" s="111" t="s">
        <v>4184</v>
      </c>
      <c r="F41" s="111" t="s">
        <v>3913</v>
      </c>
      <c r="G41" s="111" t="s">
        <v>4198</v>
      </c>
      <c r="H41" s="112" t="s">
        <v>199</v>
      </c>
      <c r="I41" s="111" t="s">
        <v>203</v>
      </c>
      <c r="J41" s="111"/>
      <c r="K41" s="111" t="s">
        <v>4216</v>
      </c>
      <c r="L41" s="111" t="s">
        <v>4222</v>
      </c>
      <c r="M41" s="111" t="s">
        <v>4218</v>
      </c>
      <c r="N41" s="113" t="s">
        <v>3919</v>
      </c>
      <c r="O41" s="111" t="s">
        <v>3920</v>
      </c>
      <c r="P41" s="111" t="s">
        <v>4223</v>
      </c>
      <c r="Q41" s="114" t="s">
        <v>4171</v>
      </c>
      <c r="R41" s="111"/>
      <c r="S41" s="111"/>
      <c r="T41" s="111" t="s">
        <v>214</v>
      </c>
    </row>
    <row r="42" spans="1:20" ht="55.05" customHeight="1" x14ac:dyDescent="0.3">
      <c r="A42" s="105" t="s">
        <v>4224</v>
      </c>
      <c r="B42" s="105">
        <v>15</v>
      </c>
      <c r="C42" s="105" t="s">
        <v>233</v>
      </c>
      <c r="D42" s="105" t="s">
        <v>4225</v>
      </c>
      <c r="E42" s="105" t="s">
        <v>4184</v>
      </c>
      <c r="F42" s="105" t="s">
        <v>3913</v>
      </c>
      <c r="G42" s="105" t="s">
        <v>4198</v>
      </c>
      <c r="H42" s="112" t="s">
        <v>199</v>
      </c>
      <c r="I42" s="105" t="s">
        <v>203</v>
      </c>
      <c r="J42" s="105"/>
      <c r="K42" s="105" t="s">
        <v>4216</v>
      </c>
      <c r="L42" s="105" t="s">
        <v>4226</v>
      </c>
      <c r="M42" s="105" t="s">
        <v>4218</v>
      </c>
      <c r="N42" s="113" t="s">
        <v>3919</v>
      </c>
      <c r="O42" s="105" t="s">
        <v>3920</v>
      </c>
      <c r="P42" s="105"/>
      <c r="Q42" s="116" t="s">
        <v>4171</v>
      </c>
      <c r="R42" s="105"/>
      <c r="S42" s="105"/>
      <c r="T42" s="105" t="s">
        <v>214</v>
      </c>
    </row>
    <row r="43" spans="1:20" ht="55.05" customHeight="1" x14ac:dyDescent="0.3">
      <c r="A43" s="111" t="s">
        <v>4227</v>
      </c>
      <c r="B43" s="111">
        <v>15</v>
      </c>
      <c r="C43" s="111" t="s">
        <v>233</v>
      </c>
      <c r="D43" s="111" t="s">
        <v>4228</v>
      </c>
      <c r="E43" s="111" t="s">
        <v>4141</v>
      </c>
      <c r="F43" s="111" t="s">
        <v>3913</v>
      </c>
      <c r="G43" s="111" t="s">
        <v>4189</v>
      </c>
      <c r="H43" s="117" t="s">
        <v>3957</v>
      </c>
      <c r="I43" s="111" t="s">
        <v>4229</v>
      </c>
      <c r="J43" s="111"/>
      <c r="K43" s="111" t="s">
        <v>4230</v>
      </c>
      <c r="L43" s="111" t="s">
        <v>4231</v>
      </c>
      <c r="M43" s="111" t="s">
        <v>4232</v>
      </c>
      <c r="N43" s="113" t="s">
        <v>3919</v>
      </c>
      <c r="O43" s="111" t="s">
        <v>3920</v>
      </c>
      <c r="P43" s="111"/>
      <c r="Q43" s="114" t="s">
        <v>4193</v>
      </c>
      <c r="R43" s="111"/>
      <c r="S43" s="111" t="s">
        <v>4233</v>
      </c>
      <c r="T43" s="111" t="s">
        <v>214</v>
      </c>
    </row>
    <row r="44" spans="1:20" ht="55.05" customHeight="1" x14ac:dyDescent="0.3">
      <c r="A44" s="105" t="s">
        <v>4234</v>
      </c>
      <c r="B44" s="105">
        <v>15</v>
      </c>
      <c r="C44" s="105" t="s">
        <v>233</v>
      </c>
      <c r="D44" s="105" t="s">
        <v>4235</v>
      </c>
      <c r="E44" s="105" t="s">
        <v>4141</v>
      </c>
      <c r="F44" s="105" t="s">
        <v>3913</v>
      </c>
      <c r="G44" s="105" t="s">
        <v>4189</v>
      </c>
      <c r="H44" s="117" t="s">
        <v>3957</v>
      </c>
      <c r="I44" s="105" t="s">
        <v>294</v>
      </c>
      <c r="J44" s="105"/>
      <c r="K44" s="105" t="s">
        <v>4230</v>
      </c>
      <c r="L44" s="105" t="s">
        <v>4236</v>
      </c>
      <c r="M44" s="105" t="s">
        <v>4237</v>
      </c>
      <c r="N44" s="113" t="s">
        <v>3919</v>
      </c>
      <c r="O44" s="105" t="s">
        <v>3920</v>
      </c>
      <c r="P44" s="105"/>
      <c r="Q44" s="116" t="s">
        <v>4193</v>
      </c>
      <c r="R44" s="105"/>
      <c r="S44" s="105" t="s">
        <v>4238</v>
      </c>
      <c r="T44" s="105" t="s">
        <v>214</v>
      </c>
    </row>
    <row r="45" spans="1:20" ht="55.05" customHeight="1" x14ac:dyDescent="0.3">
      <c r="A45" s="111" t="s">
        <v>4239</v>
      </c>
      <c r="B45" s="111">
        <v>15</v>
      </c>
      <c r="C45" s="111" t="s">
        <v>233</v>
      </c>
      <c r="D45" s="111" t="s">
        <v>4240</v>
      </c>
      <c r="E45" s="111" t="s">
        <v>4241</v>
      </c>
      <c r="F45" s="111" t="s">
        <v>3913</v>
      </c>
      <c r="G45" s="111" t="s">
        <v>4242</v>
      </c>
      <c r="H45" s="112" t="s">
        <v>199</v>
      </c>
      <c r="I45" s="111" t="s">
        <v>4243</v>
      </c>
      <c r="J45" s="111"/>
      <c r="K45" s="111" t="s">
        <v>4244</v>
      </c>
      <c r="L45" s="111" t="s">
        <v>4245</v>
      </c>
      <c r="M45" s="111" t="s">
        <v>4246</v>
      </c>
      <c r="N45" s="113" t="s">
        <v>3919</v>
      </c>
      <c r="O45" s="111" t="s">
        <v>3920</v>
      </c>
      <c r="P45" s="111"/>
      <c r="Q45" s="114" t="s">
        <v>4247</v>
      </c>
      <c r="R45" s="114" t="s">
        <v>4248</v>
      </c>
      <c r="S45" s="111" t="s">
        <v>4249</v>
      </c>
      <c r="T45" s="111" t="s">
        <v>214</v>
      </c>
    </row>
    <row r="46" spans="1:20" ht="55.05" customHeight="1" x14ac:dyDescent="0.3">
      <c r="A46" s="105" t="s">
        <v>4250</v>
      </c>
      <c r="B46" s="105">
        <v>15</v>
      </c>
      <c r="C46" s="105" t="s">
        <v>233</v>
      </c>
      <c r="D46" s="105" t="s">
        <v>4251</v>
      </c>
      <c r="E46" s="105" t="s">
        <v>4252</v>
      </c>
      <c r="F46" s="105" t="s">
        <v>3955</v>
      </c>
      <c r="G46" s="105" t="s">
        <v>4253</v>
      </c>
      <c r="H46" s="112" t="s">
        <v>199</v>
      </c>
      <c r="I46" s="105" t="s">
        <v>4254</v>
      </c>
      <c r="J46" s="105"/>
      <c r="K46" s="105" t="s">
        <v>4255</v>
      </c>
      <c r="L46" s="105" t="s">
        <v>4256</v>
      </c>
      <c r="M46" s="105" t="s">
        <v>4257</v>
      </c>
      <c r="N46" s="115" t="s">
        <v>3930</v>
      </c>
      <c r="O46" s="105" t="s">
        <v>3920</v>
      </c>
      <c r="P46" s="105"/>
      <c r="Q46" s="116" t="s">
        <v>4171</v>
      </c>
      <c r="R46" s="105"/>
      <c r="S46" s="105" t="s">
        <v>4258</v>
      </c>
      <c r="T46" s="105" t="s">
        <v>3932</v>
      </c>
    </row>
    <row r="47" spans="1:20" ht="55.05" customHeight="1" x14ac:dyDescent="0.3">
      <c r="A47" s="111" t="s">
        <v>4259</v>
      </c>
      <c r="B47" s="111">
        <v>16</v>
      </c>
      <c r="C47" s="111" t="s">
        <v>239</v>
      </c>
      <c r="D47" s="111" t="s">
        <v>4260</v>
      </c>
      <c r="E47" s="111" t="s">
        <v>4261</v>
      </c>
      <c r="F47" s="111" t="s">
        <v>3913</v>
      </c>
      <c r="G47" s="111" t="s">
        <v>3967</v>
      </c>
      <c r="H47" s="112" t="s">
        <v>199</v>
      </c>
      <c r="I47" s="111" t="s">
        <v>203</v>
      </c>
      <c r="J47" s="118">
        <v>220</v>
      </c>
      <c r="K47" s="111" t="s">
        <v>4262</v>
      </c>
      <c r="L47" s="111" t="s">
        <v>4263</v>
      </c>
      <c r="M47" s="111" t="s">
        <v>4264</v>
      </c>
      <c r="N47" s="113" t="s">
        <v>3919</v>
      </c>
      <c r="O47" s="111" t="s">
        <v>3920</v>
      </c>
      <c r="P47" s="111" t="s">
        <v>4265</v>
      </c>
      <c r="Q47" s="114" t="s">
        <v>4266</v>
      </c>
      <c r="R47" s="114" t="s">
        <v>245</v>
      </c>
      <c r="S47" s="111"/>
      <c r="T47" s="111" t="s">
        <v>214</v>
      </c>
    </row>
    <row r="48" spans="1:20" ht="55.05" customHeight="1" x14ac:dyDescent="0.3">
      <c r="A48" s="105" t="s">
        <v>4267</v>
      </c>
      <c r="B48" s="105">
        <v>16</v>
      </c>
      <c r="C48" s="105" t="s">
        <v>239</v>
      </c>
      <c r="D48" s="105" t="s">
        <v>4268</v>
      </c>
      <c r="E48" s="105" t="s">
        <v>4269</v>
      </c>
      <c r="F48" s="105" t="s">
        <v>3913</v>
      </c>
      <c r="G48" s="105" t="s">
        <v>4189</v>
      </c>
      <c r="H48" s="117" t="s">
        <v>3957</v>
      </c>
      <c r="I48" s="105" t="s">
        <v>294</v>
      </c>
      <c r="J48" s="105"/>
      <c r="K48" s="105" t="s">
        <v>4270</v>
      </c>
      <c r="L48" s="105" t="s">
        <v>4271</v>
      </c>
      <c r="M48" s="105" t="s">
        <v>4272</v>
      </c>
      <c r="N48" s="113" t="s">
        <v>3919</v>
      </c>
      <c r="O48" s="105" t="s">
        <v>3920</v>
      </c>
      <c r="P48" s="105"/>
      <c r="Q48" s="116" t="s">
        <v>245</v>
      </c>
      <c r="R48" s="105"/>
      <c r="S48" s="105" t="s">
        <v>4273</v>
      </c>
      <c r="T48" s="105" t="s">
        <v>214</v>
      </c>
    </row>
    <row r="49" spans="1:20" ht="55.05" customHeight="1" x14ac:dyDescent="0.3">
      <c r="A49" s="111" t="s">
        <v>4274</v>
      </c>
      <c r="B49" s="111">
        <v>16</v>
      </c>
      <c r="C49" s="111" t="s">
        <v>239</v>
      </c>
      <c r="D49" s="111" t="s">
        <v>4275</v>
      </c>
      <c r="E49" s="111" t="s">
        <v>4276</v>
      </c>
      <c r="F49" s="111" t="s">
        <v>3913</v>
      </c>
      <c r="G49" s="111" t="s">
        <v>4189</v>
      </c>
      <c r="H49" s="117" t="s">
        <v>3957</v>
      </c>
      <c r="I49" s="111" t="s">
        <v>294</v>
      </c>
      <c r="J49" s="111"/>
      <c r="K49" s="111" t="s">
        <v>4277</v>
      </c>
      <c r="L49" s="111" t="s">
        <v>4278</v>
      </c>
      <c r="M49" s="111" t="s">
        <v>4272</v>
      </c>
      <c r="N49" s="113" t="s">
        <v>3919</v>
      </c>
      <c r="O49" s="111" t="s">
        <v>3920</v>
      </c>
      <c r="P49" s="111"/>
      <c r="Q49" s="114" t="s">
        <v>245</v>
      </c>
      <c r="R49" s="111"/>
      <c r="S49" s="111" t="s">
        <v>4279</v>
      </c>
      <c r="T49" s="111" t="s">
        <v>214</v>
      </c>
    </row>
    <row r="50" spans="1:20" ht="55.05" customHeight="1" x14ac:dyDescent="0.3">
      <c r="A50" s="105" t="s">
        <v>4280</v>
      </c>
      <c r="B50" s="105">
        <v>17</v>
      </c>
      <c r="C50" s="105" t="s">
        <v>254</v>
      </c>
      <c r="D50" s="105" t="s">
        <v>4281</v>
      </c>
      <c r="E50" s="105" t="s">
        <v>4282</v>
      </c>
      <c r="F50" s="105" t="s">
        <v>3913</v>
      </c>
      <c r="G50" s="105" t="s">
        <v>4283</v>
      </c>
      <c r="H50" s="112" t="s">
        <v>199</v>
      </c>
      <c r="I50" s="105" t="s">
        <v>203</v>
      </c>
      <c r="J50" s="119">
        <v>300</v>
      </c>
      <c r="K50" s="105" t="s">
        <v>4284</v>
      </c>
      <c r="L50" s="105" t="s">
        <v>4285</v>
      </c>
      <c r="M50" s="105" t="s">
        <v>4286</v>
      </c>
      <c r="N50" s="113" t="s">
        <v>3919</v>
      </c>
      <c r="O50" s="105" t="s">
        <v>3920</v>
      </c>
      <c r="P50" s="105"/>
      <c r="Q50" s="116" t="s">
        <v>4287</v>
      </c>
      <c r="R50" s="105"/>
      <c r="S50" s="105" t="s">
        <v>4288</v>
      </c>
      <c r="T50" s="105" t="s">
        <v>3972</v>
      </c>
    </row>
    <row r="51" spans="1:20" ht="55.05" customHeight="1" x14ac:dyDescent="0.3">
      <c r="A51" s="111" t="s">
        <v>4289</v>
      </c>
      <c r="B51" s="111">
        <v>17</v>
      </c>
      <c r="C51" s="111" t="s">
        <v>254</v>
      </c>
      <c r="D51" s="111" t="s">
        <v>4290</v>
      </c>
      <c r="E51" s="111" t="s">
        <v>4282</v>
      </c>
      <c r="F51" s="111" t="s">
        <v>3913</v>
      </c>
      <c r="G51" s="111" t="s">
        <v>4291</v>
      </c>
      <c r="H51" s="112" t="s">
        <v>199</v>
      </c>
      <c r="I51" s="111" t="s">
        <v>203</v>
      </c>
      <c r="J51" s="118">
        <v>200</v>
      </c>
      <c r="K51" s="111" t="s">
        <v>4292</v>
      </c>
      <c r="L51" s="111" t="s">
        <v>4293</v>
      </c>
      <c r="M51" s="111" t="s">
        <v>4294</v>
      </c>
      <c r="N51" s="113" t="s">
        <v>3919</v>
      </c>
      <c r="O51" s="111" t="s">
        <v>3920</v>
      </c>
      <c r="P51" s="111"/>
      <c r="Q51" s="114" t="s">
        <v>4295</v>
      </c>
      <c r="R51" s="111"/>
      <c r="S51" s="111" t="s">
        <v>4296</v>
      </c>
      <c r="T51" s="111" t="s">
        <v>214</v>
      </c>
    </row>
    <row r="52" spans="1:20" ht="55.05" customHeight="1" x14ac:dyDescent="0.3">
      <c r="A52" s="105" t="s">
        <v>4297</v>
      </c>
      <c r="B52" s="105">
        <v>17</v>
      </c>
      <c r="C52" s="105" t="s">
        <v>254</v>
      </c>
      <c r="D52" s="105" t="s">
        <v>4298</v>
      </c>
      <c r="E52" s="105" t="s">
        <v>3966</v>
      </c>
      <c r="F52" s="105" t="s">
        <v>3913</v>
      </c>
      <c r="G52" s="105" t="s">
        <v>4299</v>
      </c>
      <c r="H52" s="112" t="s">
        <v>199</v>
      </c>
      <c r="I52" s="105" t="s">
        <v>203</v>
      </c>
      <c r="J52" s="119">
        <v>139</v>
      </c>
      <c r="K52" s="105" t="s">
        <v>4300</v>
      </c>
      <c r="L52" s="105" t="s">
        <v>4301</v>
      </c>
      <c r="M52" s="105" t="s">
        <v>4302</v>
      </c>
      <c r="N52" s="113" t="s">
        <v>3919</v>
      </c>
      <c r="O52" s="105" t="s">
        <v>3920</v>
      </c>
      <c r="P52" s="105"/>
      <c r="Q52" s="116" t="s">
        <v>4303</v>
      </c>
      <c r="R52" s="105"/>
      <c r="S52" s="105"/>
      <c r="T52" s="105" t="s">
        <v>214</v>
      </c>
    </row>
    <row r="53" spans="1:20" ht="55.05" customHeight="1" x14ac:dyDescent="0.3">
      <c r="A53" s="111" t="s">
        <v>4304</v>
      </c>
      <c r="B53" s="111">
        <v>17</v>
      </c>
      <c r="C53" s="111" t="s">
        <v>254</v>
      </c>
      <c r="D53" s="111" t="s">
        <v>4305</v>
      </c>
      <c r="E53" s="111" t="s">
        <v>3966</v>
      </c>
      <c r="F53" s="111" t="s">
        <v>3913</v>
      </c>
      <c r="G53" s="111" t="s">
        <v>4306</v>
      </c>
      <c r="H53" s="112" t="s">
        <v>199</v>
      </c>
      <c r="I53" s="111" t="s">
        <v>203</v>
      </c>
      <c r="J53" s="118">
        <v>250</v>
      </c>
      <c r="K53" s="111" t="s">
        <v>4307</v>
      </c>
      <c r="L53" s="111" t="s">
        <v>4308</v>
      </c>
      <c r="M53" s="111" t="s">
        <v>4309</v>
      </c>
      <c r="N53" s="113" t="s">
        <v>3919</v>
      </c>
      <c r="O53" s="111" t="s">
        <v>3920</v>
      </c>
      <c r="P53" s="111"/>
      <c r="Q53" s="114" t="s">
        <v>4310</v>
      </c>
      <c r="R53" s="111"/>
      <c r="S53" s="111" t="s">
        <v>4311</v>
      </c>
      <c r="T53" s="111" t="s">
        <v>3972</v>
      </c>
    </row>
    <row r="54" spans="1:20" ht="55.05" customHeight="1" x14ac:dyDescent="0.3">
      <c r="A54" s="105" t="s">
        <v>4312</v>
      </c>
      <c r="B54" s="105">
        <v>17</v>
      </c>
      <c r="C54" s="105" t="s">
        <v>254</v>
      </c>
      <c r="D54" s="105" t="s">
        <v>4313</v>
      </c>
      <c r="E54" s="105" t="s">
        <v>3966</v>
      </c>
      <c r="F54" s="105" t="s">
        <v>4314</v>
      </c>
      <c r="G54" s="105" t="s">
        <v>4315</v>
      </c>
      <c r="H54" s="117" t="s">
        <v>3957</v>
      </c>
      <c r="I54" s="105" t="s">
        <v>4316</v>
      </c>
      <c r="J54" s="119">
        <v>700</v>
      </c>
      <c r="K54" s="105" t="s">
        <v>4317</v>
      </c>
      <c r="L54" s="105" t="s">
        <v>4318</v>
      </c>
      <c r="M54" s="105" t="s">
        <v>4319</v>
      </c>
      <c r="N54" s="115" t="s">
        <v>3930</v>
      </c>
      <c r="O54" s="105" t="s">
        <v>3920</v>
      </c>
      <c r="P54" s="105"/>
      <c r="Q54" s="116" t="s">
        <v>4320</v>
      </c>
      <c r="R54" s="105"/>
      <c r="S54" s="105" t="s">
        <v>4321</v>
      </c>
      <c r="T54" s="105" t="s">
        <v>3932</v>
      </c>
    </row>
    <row r="55" spans="1:20" ht="55.05" customHeight="1" x14ac:dyDescent="0.3">
      <c r="A55" s="111" t="s">
        <v>4322</v>
      </c>
      <c r="B55" s="111">
        <v>20</v>
      </c>
      <c r="C55" s="111" t="s">
        <v>781</v>
      </c>
      <c r="D55" s="111" t="s">
        <v>4323</v>
      </c>
      <c r="E55" s="111" t="s">
        <v>4324</v>
      </c>
      <c r="F55" s="111" t="s">
        <v>4325</v>
      </c>
      <c r="G55" s="111" t="s">
        <v>4326</v>
      </c>
      <c r="H55" s="117" t="s">
        <v>3957</v>
      </c>
      <c r="I55" s="111" t="s">
        <v>4327</v>
      </c>
      <c r="J55" s="118">
        <v>4000</v>
      </c>
      <c r="K55" s="111" t="s">
        <v>4328</v>
      </c>
      <c r="L55" s="111" t="s">
        <v>4329</v>
      </c>
      <c r="M55" s="111" t="s">
        <v>4330</v>
      </c>
      <c r="N55" s="115" t="s">
        <v>3930</v>
      </c>
      <c r="O55" s="111" t="s">
        <v>3920</v>
      </c>
      <c r="P55" s="111"/>
      <c r="Q55" s="114" t="s">
        <v>4331</v>
      </c>
      <c r="R55" s="114" t="s">
        <v>4332</v>
      </c>
      <c r="S55" s="111" t="s">
        <v>4333</v>
      </c>
      <c r="T55" s="111" t="s">
        <v>3932</v>
      </c>
    </row>
    <row r="56" spans="1:20" ht="55.05" customHeight="1" x14ac:dyDescent="0.3">
      <c r="A56" s="105" t="s">
        <v>4334</v>
      </c>
      <c r="B56" s="105">
        <v>21</v>
      </c>
      <c r="C56" s="105" t="s">
        <v>262</v>
      </c>
      <c r="D56" s="105" t="s">
        <v>4335</v>
      </c>
      <c r="E56" s="105" t="s">
        <v>4336</v>
      </c>
      <c r="F56" s="105" t="s">
        <v>3913</v>
      </c>
      <c r="G56" s="105" t="s">
        <v>4337</v>
      </c>
      <c r="H56" s="112" t="s">
        <v>199</v>
      </c>
      <c r="I56" s="105" t="s">
        <v>203</v>
      </c>
      <c r="J56" s="119">
        <v>1000</v>
      </c>
      <c r="K56" s="105" t="s">
        <v>4338</v>
      </c>
      <c r="L56" s="105" t="s">
        <v>4339</v>
      </c>
      <c r="M56" s="105" t="s">
        <v>4340</v>
      </c>
      <c r="N56" s="113" t="s">
        <v>3919</v>
      </c>
      <c r="O56" s="105" t="s">
        <v>3920</v>
      </c>
      <c r="P56" s="105"/>
      <c r="Q56" s="116" t="s">
        <v>265</v>
      </c>
      <c r="R56" s="105"/>
      <c r="S56" s="105" t="s">
        <v>4341</v>
      </c>
      <c r="T56" s="105" t="s">
        <v>214</v>
      </c>
    </row>
    <row r="57" spans="1:20" ht="55.05" customHeight="1" x14ac:dyDescent="0.3">
      <c r="A57" s="111" t="s">
        <v>4342</v>
      </c>
      <c r="B57" s="111">
        <v>21</v>
      </c>
      <c r="C57" s="111" t="s">
        <v>262</v>
      </c>
      <c r="D57" s="111" t="s">
        <v>4343</v>
      </c>
      <c r="E57" s="111" t="s">
        <v>3954</v>
      </c>
      <c r="F57" s="111" t="s">
        <v>3913</v>
      </c>
      <c r="G57" s="111" t="s">
        <v>4344</v>
      </c>
      <c r="H57" s="112" t="s">
        <v>199</v>
      </c>
      <c r="I57" s="111" t="s">
        <v>203</v>
      </c>
      <c r="J57" s="118">
        <v>650</v>
      </c>
      <c r="K57" s="111" t="s">
        <v>4345</v>
      </c>
      <c r="L57" s="111" t="s">
        <v>4346</v>
      </c>
      <c r="M57" s="111" t="s">
        <v>4347</v>
      </c>
      <c r="N57" s="113" t="s">
        <v>3919</v>
      </c>
      <c r="O57" s="111" t="s">
        <v>3920</v>
      </c>
      <c r="P57" s="111"/>
      <c r="Q57" s="114" t="s">
        <v>4348</v>
      </c>
      <c r="R57" s="111"/>
      <c r="S57" s="111" t="s">
        <v>4349</v>
      </c>
      <c r="T57" s="111" t="s">
        <v>214</v>
      </c>
    </row>
    <row r="58" spans="1:20" ht="55.05" customHeight="1" x14ac:dyDescent="0.3">
      <c r="A58" s="105" t="s">
        <v>4350</v>
      </c>
      <c r="B58" s="105">
        <v>21</v>
      </c>
      <c r="C58" s="105" t="s">
        <v>262</v>
      </c>
      <c r="D58" s="105" t="s">
        <v>4351</v>
      </c>
      <c r="E58" s="105" t="s">
        <v>4352</v>
      </c>
      <c r="F58" s="105" t="s">
        <v>3913</v>
      </c>
      <c r="G58" s="105" t="s">
        <v>4353</v>
      </c>
      <c r="H58" s="112" t="s">
        <v>199</v>
      </c>
      <c r="I58" s="105" t="s">
        <v>4354</v>
      </c>
      <c r="J58" s="119">
        <v>400</v>
      </c>
      <c r="K58" s="105" t="s">
        <v>4355</v>
      </c>
      <c r="L58" s="105" t="s">
        <v>4356</v>
      </c>
      <c r="M58" s="105" t="s">
        <v>4357</v>
      </c>
      <c r="N58" s="113" t="s">
        <v>3919</v>
      </c>
      <c r="O58" s="105" t="s">
        <v>3920</v>
      </c>
      <c r="P58" s="105"/>
      <c r="Q58" s="116" t="s">
        <v>4358</v>
      </c>
      <c r="R58" s="105"/>
      <c r="S58" s="105" t="s">
        <v>4359</v>
      </c>
      <c r="T58" s="105" t="s">
        <v>214</v>
      </c>
    </row>
    <row r="59" spans="1:20" ht="55.05" customHeight="1" x14ac:dyDescent="0.3">
      <c r="A59" s="111" t="s">
        <v>4360</v>
      </c>
      <c r="B59" s="111">
        <v>22</v>
      </c>
      <c r="C59" s="111" t="s">
        <v>785</v>
      </c>
      <c r="D59" s="111" t="s">
        <v>4361</v>
      </c>
      <c r="E59" s="111" t="s">
        <v>1421</v>
      </c>
      <c r="F59" s="111" t="s">
        <v>4362</v>
      </c>
      <c r="G59" s="111" t="s">
        <v>4363</v>
      </c>
      <c r="H59" s="120" t="s">
        <v>4364</v>
      </c>
      <c r="I59" s="111" t="s">
        <v>4365</v>
      </c>
      <c r="J59" s="118">
        <v>900</v>
      </c>
      <c r="K59" s="111" t="s">
        <v>4366</v>
      </c>
      <c r="L59" s="111" t="s">
        <v>4367</v>
      </c>
      <c r="M59" s="111" t="s">
        <v>4368</v>
      </c>
      <c r="N59" s="115" t="s">
        <v>3930</v>
      </c>
      <c r="O59" s="111" t="s">
        <v>3920</v>
      </c>
      <c r="P59" s="111"/>
      <c r="Q59" s="114" t="s">
        <v>1277</v>
      </c>
      <c r="R59" s="114" t="s">
        <v>1567</v>
      </c>
      <c r="S59" s="111" t="s">
        <v>4369</v>
      </c>
      <c r="T59" s="111" t="s">
        <v>3932</v>
      </c>
    </row>
    <row r="60" spans="1:20" ht="55.05" customHeight="1" x14ac:dyDescent="0.3">
      <c r="A60" s="105" t="s">
        <v>4370</v>
      </c>
      <c r="B60" s="105">
        <v>23</v>
      </c>
      <c r="C60" s="105" t="s">
        <v>788</v>
      </c>
      <c r="D60" s="105" t="s">
        <v>4371</v>
      </c>
      <c r="E60" s="105" t="s">
        <v>4372</v>
      </c>
      <c r="F60" s="105" t="s">
        <v>3913</v>
      </c>
      <c r="G60" s="105" t="s">
        <v>4373</v>
      </c>
      <c r="H60" s="112" t="s">
        <v>199</v>
      </c>
      <c r="I60" s="105" t="s">
        <v>203</v>
      </c>
      <c r="J60" s="119">
        <v>1000</v>
      </c>
      <c r="K60" s="105" t="s">
        <v>4374</v>
      </c>
      <c r="L60" s="105" t="s">
        <v>4375</v>
      </c>
      <c r="M60" s="105" t="s">
        <v>4376</v>
      </c>
      <c r="N60" s="113" t="s">
        <v>3919</v>
      </c>
      <c r="O60" s="105" t="s">
        <v>3920</v>
      </c>
      <c r="P60" s="105"/>
      <c r="Q60" s="116" t="s">
        <v>4377</v>
      </c>
      <c r="R60" s="105"/>
      <c r="S60" s="105"/>
      <c r="T60" s="105" t="s">
        <v>3972</v>
      </c>
    </row>
    <row r="61" spans="1:20" ht="55.05" customHeight="1" x14ac:dyDescent="0.3">
      <c r="A61" s="111" t="s">
        <v>4378</v>
      </c>
      <c r="B61" s="111">
        <v>23</v>
      </c>
      <c r="C61" s="111" t="s">
        <v>788</v>
      </c>
      <c r="D61" s="111" t="s">
        <v>4379</v>
      </c>
      <c r="E61" s="111" t="s">
        <v>4380</v>
      </c>
      <c r="F61" s="111" t="s">
        <v>3913</v>
      </c>
      <c r="G61" s="111" t="s">
        <v>4381</v>
      </c>
      <c r="H61" s="112" t="s">
        <v>199</v>
      </c>
      <c r="I61" s="111" t="s">
        <v>203</v>
      </c>
      <c r="J61" s="118">
        <v>150</v>
      </c>
      <c r="K61" s="111" t="s">
        <v>4382</v>
      </c>
      <c r="L61" s="111" t="s">
        <v>4383</v>
      </c>
      <c r="M61" s="111" t="s">
        <v>4384</v>
      </c>
      <c r="N61" s="113" t="s">
        <v>3919</v>
      </c>
      <c r="O61" s="111" t="s">
        <v>3920</v>
      </c>
      <c r="P61" s="111"/>
      <c r="Q61" s="114" t="s">
        <v>4385</v>
      </c>
      <c r="R61" s="111"/>
      <c r="S61" s="111" t="s">
        <v>4386</v>
      </c>
      <c r="T61" s="111" t="s">
        <v>3972</v>
      </c>
    </row>
    <row r="62" spans="1:20" ht="55.05" customHeight="1" x14ac:dyDescent="0.3">
      <c r="A62" s="105" t="s">
        <v>4387</v>
      </c>
      <c r="B62" s="105">
        <v>23</v>
      </c>
      <c r="C62" s="105" t="s">
        <v>788</v>
      </c>
      <c r="D62" s="105" t="s">
        <v>4388</v>
      </c>
      <c r="E62" s="105" t="s">
        <v>4380</v>
      </c>
      <c r="F62" s="105" t="s">
        <v>3913</v>
      </c>
      <c r="G62" s="105" t="s">
        <v>4381</v>
      </c>
      <c r="H62" s="112" t="s">
        <v>199</v>
      </c>
      <c r="I62" s="105" t="s">
        <v>203</v>
      </c>
      <c r="J62" s="119">
        <v>250</v>
      </c>
      <c r="K62" s="105" t="s">
        <v>4389</v>
      </c>
      <c r="L62" s="105" t="s">
        <v>4390</v>
      </c>
      <c r="M62" s="105" t="s">
        <v>4391</v>
      </c>
      <c r="N62" s="113" t="s">
        <v>3919</v>
      </c>
      <c r="O62" s="105" t="s">
        <v>3920</v>
      </c>
      <c r="P62" s="105"/>
      <c r="Q62" s="116" t="s">
        <v>4385</v>
      </c>
      <c r="R62" s="105"/>
      <c r="S62" s="105" t="s">
        <v>4392</v>
      </c>
      <c r="T62" s="105" t="s">
        <v>3972</v>
      </c>
    </row>
    <row r="63" spans="1:20" ht="55.05" customHeight="1" x14ac:dyDescent="0.3">
      <c r="A63" s="111" t="s">
        <v>4393</v>
      </c>
      <c r="B63" s="111">
        <v>23</v>
      </c>
      <c r="C63" s="111" t="s">
        <v>788</v>
      </c>
      <c r="D63" s="111" t="s">
        <v>4394</v>
      </c>
      <c r="E63" s="111" t="s">
        <v>4395</v>
      </c>
      <c r="F63" s="111" t="s">
        <v>3913</v>
      </c>
      <c r="G63" s="111" t="s">
        <v>4396</v>
      </c>
      <c r="H63" s="117" t="s">
        <v>3957</v>
      </c>
      <c r="I63" s="111" t="s">
        <v>4397</v>
      </c>
      <c r="J63" s="111"/>
      <c r="K63" s="111" t="s">
        <v>4398</v>
      </c>
      <c r="L63" s="111" t="s">
        <v>4399</v>
      </c>
      <c r="M63" s="111" t="s">
        <v>4400</v>
      </c>
      <c r="N63" s="113" t="s">
        <v>3919</v>
      </c>
      <c r="O63" s="111" t="s">
        <v>3920</v>
      </c>
      <c r="P63" s="111"/>
      <c r="Q63" s="114" t="s">
        <v>4401</v>
      </c>
      <c r="R63" s="111"/>
      <c r="S63" s="111"/>
      <c r="T63" s="111" t="s">
        <v>214</v>
      </c>
    </row>
    <row r="64" spans="1:20" ht="55.05" customHeight="1" x14ac:dyDescent="0.3">
      <c r="A64" s="105" t="s">
        <v>4402</v>
      </c>
      <c r="B64" s="105">
        <v>24</v>
      </c>
      <c r="C64" s="105" t="s">
        <v>791</v>
      </c>
      <c r="D64" s="105" t="s">
        <v>4403</v>
      </c>
      <c r="E64" s="105" t="s">
        <v>4404</v>
      </c>
      <c r="F64" s="105" t="s">
        <v>4405</v>
      </c>
      <c r="G64" s="105" t="s">
        <v>4406</v>
      </c>
      <c r="H64" s="112" t="s">
        <v>199</v>
      </c>
      <c r="I64" s="105" t="s">
        <v>203</v>
      </c>
      <c r="J64" s="119">
        <v>300</v>
      </c>
      <c r="K64" s="105" t="s">
        <v>4407</v>
      </c>
      <c r="L64" s="105" t="s">
        <v>4408</v>
      </c>
      <c r="M64" s="105" t="s">
        <v>4409</v>
      </c>
      <c r="N64" s="115" t="s">
        <v>3930</v>
      </c>
      <c r="O64" s="105" t="s">
        <v>3920</v>
      </c>
      <c r="P64" s="105"/>
      <c r="Q64" s="116" t="s">
        <v>4410</v>
      </c>
      <c r="R64" s="105"/>
      <c r="S64" s="105" t="s">
        <v>4411</v>
      </c>
      <c r="T64" s="105" t="s">
        <v>3932</v>
      </c>
    </row>
    <row r="65" spans="1:20" ht="55.05" customHeight="1" x14ac:dyDescent="0.3">
      <c r="A65" s="111" t="s">
        <v>4412</v>
      </c>
      <c r="B65" s="111">
        <v>24</v>
      </c>
      <c r="C65" s="111" t="s">
        <v>791</v>
      </c>
      <c r="D65" s="111" t="s">
        <v>4413</v>
      </c>
      <c r="E65" s="111" t="s">
        <v>4404</v>
      </c>
      <c r="F65" s="111" t="s">
        <v>4414</v>
      </c>
      <c r="G65" s="111" t="s">
        <v>4415</v>
      </c>
      <c r="H65" s="117" t="s">
        <v>3957</v>
      </c>
      <c r="I65" s="111" t="s">
        <v>4416</v>
      </c>
      <c r="J65" s="111"/>
      <c r="K65" s="111" t="s">
        <v>4417</v>
      </c>
      <c r="L65" s="111" t="s">
        <v>4418</v>
      </c>
      <c r="M65" s="111" t="s">
        <v>4419</v>
      </c>
      <c r="N65" s="115" t="s">
        <v>3930</v>
      </c>
      <c r="O65" s="111" t="s">
        <v>3920</v>
      </c>
      <c r="P65" s="111" t="s">
        <v>4420</v>
      </c>
      <c r="Q65" s="114" t="s">
        <v>4421</v>
      </c>
      <c r="R65" s="111"/>
      <c r="S65" s="111"/>
      <c r="T65" s="111" t="s">
        <v>3932</v>
      </c>
    </row>
    <row r="66" spans="1:20" ht="55.05" customHeight="1" x14ac:dyDescent="0.3">
      <c r="A66" s="105" t="s">
        <v>4422</v>
      </c>
      <c r="B66" s="105">
        <v>25</v>
      </c>
      <c r="C66" s="105" t="s">
        <v>794</v>
      </c>
      <c r="D66" s="105" t="s">
        <v>4423</v>
      </c>
      <c r="E66" s="105" t="s">
        <v>4424</v>
      </c>
      <c r="F66" s="105" t="s">
        <v>3955</v>
      </c>
      <c r="G66" s="105" t="s">
        <v>4425</v>
      </c>
      <c r="H66" s="117" t="s">
        <v>3957</v>
      </c>
      <c r="I66" s="105" t="s">
        <v>4426</v>
      </c>
      <c r="J66" s="105"/>
      <c r="K66" s="105" t="s">
        <v>4427</v>
      </c>
      <c r="L66" s="105" t="s">
        <v>4428</v>
      </c>
      <c r="M66" s="105" t="s">
        <v>4429</v>
      </c>
      <c r="N66" s="115" t="s">
        <v>3930</v>
      </c>
      <c r="O66" s="105" t="s">
        <v>3920</v>
      </c>
      <c r="P66" s="105"/>
      <c r="Q66" s="116" t="s">
        <v>4430</v>
      </c>
      <c r="R66" s="105"/>
      <c r="S66" s="105"/>
      <c r="T66" s="105" t="s">
        <v>3932</v>
      </c>
    </row>
  </sheetData>
  <autoFilter ref="A4:T66" xr:uid="{00000000-0009-0000-0000-00001F000000}"/>
  <mergeCells count="2">
    <mergeCell ref="A1:T1"/>
    <mergeCell ref="A2:T2"/>
  </mergeCells>
  <hyperlinks>
    <hyperlink ref="Q5" r:id="rId1" xr:uid="{00000000-0004-0000-1F00-000000000000}"/>
    <hyperlink ref="Q6" r:id="rId2" xr:uid="{00000000-0004-0000-1F00-000001000000}"/>
    <hyperlink ref="Q7" r:id="rId3" xr:uid="{00000000-0004-0000-1F00-000002000000}"/>
    <hyperlink ref="Q8" r:id="rId4" xr:uid="{00000000-0004-0000-1F00-000003000000}"/>
    <hyperlink ref="Q9" r:id="rId5" xr:uid="{00000000-0004-0000-1F00-000004000000}"/>
    <hyperlink ref="Q10" r:id="rId6" xr:uid="{00000000-0004-0000-1F00-000005000000}"/>
    <hyperlink ref="Q11" r:id="rId7" xr:uid="{00000000-0004-0000-1F00-000006000000}"/>
    <hyperlink ref="Q12" r:id="rId8" xr:uid="{00000000-0004-0000-1F00-000007000000}"/>
    <hyperlink ref="R12" r:id="rId9" xr:uid="{00000000-0004-0000-1F00-000008000000}"/>
    <hyperlink ref="Q13" r:id="rId10" xr:uid="{00000000-0004-0000-1F00-000009000000}"/>
    <hyperlink ref="R13" r:id="rId11" xr:uid="{00000000-0004-0000-1F00-00000A000000}"/>
    <hyperlink ref="Q14" r:id="rId12" xr:uid="{00000000-0004-0000-1F00-00000B000000}"/>
    <hyperlink ref="Q15" r:id="rId13" xr:uid="{00000000-0004-0000-1F00-00000C000000}"/>
    <hyperlink ref="R15" r:id="rId14" xr:uid="{00000000-0004-0000-1F00-00000D000000}"/>
    <hyperlink ref="Q16" r:id="rId15" xr:uid="{00000000-0004-0000-1F00-00000E000000}"/>
    <hyperlink ref="Q17" r:id="rId16" xr:uid="{00000000-0004-0000-1F00-00000F000000}"/>
    <hyperlink ref="Q18" r:id="rId17" xr:uid="{00000000-0004-0000-1F00-000010000000}"/>
    <hyperlink ref="Q19" r:id="rId18" xr:uid="{00000000-0004-0000-1F00-000011000000}"/>
    <hyperlink ref="Q20" r:id="rId19" xr:uid="{00000000-0004-0000-1F00-000012000000}"/>
    <hyperlink ref="Q21" r:id="rId20" xr:uid="{00000000-0004-0000-1F00-000013000000}"/>
    <hyperlink ref="Q22" r:id="rId21" xr:uid="{00000000-0004-0000-1F00-000014000000}"/>
    <hyperlink ref="R22" r:id="rId22" xr:uid="{00000000-0004-0000-1F00-000015000000}"/>
    <hyperlink ref="Q23" r:id="rId23" xr:uid="{00000000-0004-0000-1F00-000016000000}"/>
    <hyperlink ref="R23" r:id="rId24" xr:uid="{00000000-0004-0000-1F00-000017000000}"/>
    <hyperlink ref="Q24" r:id="rId25" xr:uid="{00000000-0004-0000-1F00-000018000000}"/>
    <hyperlink ref="R24" r:id="rId26" xr:uid="{00000000-0004-0000-1F00-000019000000}"/>
    <hyperlink ref="Q25" r:id="rId27" xr:uid="{00000000-0004-0000-1F00-00001A000000}"/>
    <hyperlink ref="Q26" r:id="rId28" xr:uid="{00000000-0004-0000-1F00-00001B000000}"/>
    <hyperlink ref="Q27" r:id="rId29" xr:uid="{00000000-0004-0000-1F00-00001C000000}"/>
    <hyperlink ref="Q28" r:id="rId30" xr:uid="{00000000-0004-0000-1F00-00001D000000}"/>
    <hyperlink ref="Q29" r:id="rId31" xr:uid="{00000000-0004-0000-1F00-00001E000000}"/>
    <hyperlink ref="Q30" r:id="rId32" xr:uid="{00000000-0004-0000-1F00-00001F000000}"/>
    <hyperlink ref="R30" r:id="rId33" xr:uid="{00000000-0004-0000-1F00-000020000000}"/>
    <hyperlink ref="Q31" r:id="rId34" xr:uid="{00000000-0004-0000-1F00-000021000000}"/>
    <hyperlink ref="R31" r:id="rId35" xr:uid="{00000000-0004-0000-1F00-000022000000}"/>
    <hyperlink ref="Q32" r:id="rId36" xr:uid="{00000000-0004-0000-1F00-000023000000}"/>
    <hyperlink ref="R32" r:id="rId37" xr:uid="{00000000-0004-0000-1F00-000024000000}"/>
    <hyperlink ref="Q33" r:id="rId38" xr:uid="{00000000-0004-0000-1F00-000025000000}"/>
    <hyperlink ref="Q34" r:id="rId39" xr:uid="{00000000-0004-0000-1F00-000026000000}"/>
    <hyperlink ref="Q35" r:id="rId40" xr:uid="{00000000-0004-0000-1F00-000027000000}"/>
    <hyperlink ref="Q36" r:id="rId41" xr:uid="{00000000-0004-0000-1F00-000028000000}"/>
    <hyperlink ref="Q37" r:id="rId42" xr:uid="{00000000-0004-0000-1F00-000029000000}"/>
    <hyperlink ref="Q38" r:id="rId43" xr:uid="{00000000-0004-0000-1F00-00002A000000}"/>
    <hyperlink ref="Q39" r:id="rId44" xr:uid="{00000000-0004-0000-1F00-00002B000000}"/>
    <hyperlink ref="Q40" r:id="rId45" xr:uid="{00000000-0004-0000-1F00-00002C000000}"/>
    <hyperlink ref="Q41" r:id="rId46" xr:uid="{00000000-0004-0000-1F00-00002D000000}"/>
    <hyperlink ref="Q42" r:id="rId47" xr:uid="{00000000-0004-0000-1F00-00002E000000}"/>
    <hyperlink ref="Q43" r:id="rId48" xr:uid="{00000000-0004-0000-1F00-00002F000000}"/>
    <hyperlink ref="Q44" r:id="rId49" xr:uid="{00000000-0004-0000-1F00-000030000000}"/>
    <hyperlink ref="Q45" r:id="rId50" xr:uid="{00000000-0004-0000-1F00-000031000000}"/>
    <hyperlink ref="R45" r:id="rId51" xr:uid="{00000000-0004-0000-1F00-000032000000}"/>
    <hyperlink ref="Q46" r:id="rId52" xr:uid="{00000000-0004-0000-1F00-000033000000}"/>
    <hyperlink ref="Q47" r:id="rId53" xr:uid="{00000000-0004-0000-1F00-000034000000}"/>
    <hyperlink ref="R47" r:id="rId54" xr:uid="{00000000-0004-0000-1F00-000035000000}"/>
    <hyperlink ref="Q48" r:id="rId55" xr:uid="{00000000-0004-0000-1F00-000036000000}"/>
    <hyperlink ref="Q49" r:id="rId56" xr:uid="{00000000-0004-0000-1F00-000037000000}"/>
    <hyperlink ref="Q50" r:id="rId57" xr:uid="{00000000-0004-0000-1F00-000038000000}"/>
    <hyperlink ref="Q51" r:id="rId58" xr:uid="{00000000-0004-0000-1F00-000039000000}"/>
    <hyperlink ref="Q52" r:id="rId59" xr:uid="{00000000-0004-0000-1F00-00003A000000}"/>
    <hyperlink ref="Q53" r:id="rId60" xr:uid="{00000000-0004-0000-1F00-00003B000000}"/>
    <hyperlink ref="Q54" r:id="rId61" xr:uid="{00000000-0004-0000-1F00-00003C000000}"/>
    <hyperlink ref="Q55" r:id="rId62" xr:uid="{00000000-0004-0000-1F00-00003D000000}"/>
    <hyperlink ref="R55" r:id="rId63" xr:uid="{00000000-0004-0000-1F00-00003E000000}"/>
    <hyperlink ref="Q56" r:id="rId64" xr:uid="{00000000-0004-0000-1F00-00003F000000}"/>
    <hyperlink ref="Q57" r:id="rId65" xr:uid="{00000000-0004-0000-1F00-000040000000}"/>
    <hyperlink ref="Q58" r:id="rId66" xr:uid="{00000000-0004-0000-1F00-000041000000}"/>
    <hyperlink ref="Q59" r:id="rId67" xr:uid="{00000000-0004-0000-1F00-000042000000}"/>
    <hyperlink ref="R59" r:id="rId68" xr:uid="{00000000-0004-0000-1F00-000043000000}"/>
    <hyperlink ref="Q60" r:id="rId69" xr:uid="{00000000-0004-0000-1F00-000044000000}"/>
    <hyperlink ref="Q61" r:id="rId70" xr:uid="{00000000-0004-0000-1F00-000045000000}"/>
    <hyperlink ref="Q62" r:id="rId71" xr:uid="{00000000-0004-0000-1F00-000046000000}"/>
    <hyperlink ref="Q63" r:id="rId72" xr:uid="{00000000-0004-0000-1F00-000047000000}"/>
    <hyperlink ref="Q64" r:id="rId73" xr:uid="{00000000-0004-0000-1F00-000048000000}"/>
    <hyperlink ref="Q65" r:id="rId74" xr:uid="{00000000-0004-0000-1F00-000049000000}"/>
    <hyperlink ref="Q66" r:id="rId75" xr:uid="{00000000-0004-0000-1F00-00004A000000}"/>
  </hyperlinks>
  <pageMargins left="0.75" right="0.75" top="1" bottom="1" header="0.5" footer="0.5"/>
  <legacyDrawing r:id="rId7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30" customWidth="1"/>
    <col min="3" max="3" width="16" customWidth="1"/>
    <col min="4" max="4" width="17" customWidth="1"/>
    <col min="5" max="5" width="19" customWidth="1"/>
    <col min="6" max="6" width="23" customWidth="1"/>
    <col min="7" max="7" width="17" customWidth="1"/>
    <col min="8" max="9" width="26" customWidth="1"/>
    <col min="10" max="10" width="35" customWidth="1"/>
    <col min="11" max="11" width="82" customWidth="1"/>
    <col min="12" max="13" width="73" customWidth="1"/>
    <col min="14" max="14" width="36" customWidth="1"/>
    <col min="15" max="15" width="26" customWidth="1"/>
    <col min="16" max="16" width="35" customWidth="1"/>
    <col min="17" max="19" width="24" customWidth="1"/>
  </cols>
  <sheetData>
    <row r="1" spans="1:19" ht="36" customHeight="1" x14ac:dyDescent="0.3">
      <c r="A1" s="207" t="s">
        <v>4431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</row>
    <row r="2" spans="1:19" ht="28.95" customHeight="1" x14ac:dyDescent="0.3">
      <c r="A2" s="208" t="s">
        <v>4432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</row>
    <row r="4" spans="1:19" ht="40.049999999999997" customHeight="1" x14ac:dyDescent="0.3">
      <c r="A4" s="110" t="s">
        <v>709</v>
      </c>
      <c r="B4" s="110" t="s">
        <v>1252</v>
      </c>
      <c r="C4" s="110" t="s">
        <v>4433</v>
      </c>
      <c r="D4" s="110" t="s">
        <v>4434</v>
      </c>
      <c r="E4" s="110" t="s">
        <v>4435</v>
      </c>
      <c r="F4" s="110" t="s">
        <v>4436</v>
      </c>
      <c r="G4" s="110" t="s">
        <v>4437</v>
      </c>
      <c r="H4" s="110" t="s">
        <v>4438</v>
      </c>
      <c r="I4" s="110" t="s">
        <v>4439</v>
      </c>
      <c r="J4" s="110" t="s">
        <v>4440</v>
      </c>
      <c r="K4" s="110" t="s">
        <v>4441</v>
      </c>
      <c r="L4" s="110" t="s">
        <v>4442</v>
      </c>
      <c r="M4" s="110" t="s">
        <v>4443</v>
      </c>
      <c r="N4" s="110" t="s">
        <v>4444</v>
      </c>
      <c r="O4" s="110" t="s">
        <v>4445</v>
      </c>
      <c r="P4" s="110" t="s">
        <v>4446</v>
      </c>
      <c r="Q4" s="104" t="s">
        <v>4447</v>
      </c>
      <c r="R4" s="104" t="s">
        <v>4448</v>
      </c>
      <c r="S4" s="104" t="s">
        <v>4449</v>
      </c>
    </row>
    <row r="5" spans="1:19" ht="55.05" customHeight="1" x14ac:dyDescent="0.3">
      <c r="A5" s="111">
        <v>1</v>
      </c>
      <c r="B5" s="111" t="s">
        <v>196</v>
      </c>
      <c r="C5" s="111">
        <v>3</v>
      </c>
      <c r="D5" s="111">
        <v>3</v>
      </c>
      <c r="E5" s="111">
        <v>0</v>
      </c>
      <c r="F5" s="111">
        <v>0</v>
      </c>
      <c r="G5" s="111">
        <v>1</v>
      </c>
      <c r="H5" s="111" t="s">
        <v>4450</v>
      </c>
      <c r="I5" s="111" t="s">
        <v>4451</v>
      </c>
      <c r="J5" s="121" t="s">
        <v>4452</v>
      </c>
      <c r="K5" s="111" t="s">
        <v>731</v>
      </c>
      <c r="L5" s="114" t="s">
        <v>205</v>
      </c>
      <c r="M5" s="114" t="s">
        <v>1426</v>
      </c>
      <c r="N5" s="111" t="s">
        <v>4453</v>
      </c>
      <c r="O5" s="114" t="s">
        <v>3921</v>
      </c>
      <c r="P5" s="121" t="s">
        <v>4454</v>
      </c>
      <c r="Q5">
        <v>3</v>
      </c>
      <c r="R5">
        <v>3</v>
      </c>
      <c r="S5">
        <v>0</v>
      </c>
    </row>
    <row r="6" spans="1:19" ht="55.05" customHeight="1" x14ac:dyDescent="0.3">
      <c r="A6" s="105">
        <v>2</v>
      </c>
      <c r="B6" s="105" t="s">
        <v>732</v>
      </c>
      <c r="C6" s="105">
        <v>0</v>
      </c>
      <c r="D6" s="105">
        <v>0</v>
      </c>
      <c r="E6" s="105">
        <v>0</v>
      </c>
      <c r="F6" s="105">
        <v>0</v>
      </c>
      <c r="G6" s="105">
        <v>1</v>
      </c>
      <c r="H6" s="105" t="s">
        <v>4455</v>
      </c>
      <c r="I6" s="105" t="s">
        <v>4456</v>
      </c>
      <c r="J6" s="121" t="s">
        <v>4457</v>
      </c>
      <c r="K6" s="105" t="s">
        <v>734</v>
      </c>
      <c r="L6" s="116" t="s">
        <v>1257</v>
      </c>
      <c r="M6" s="116" t="s">
        <v>1436</v>
      </c>
      <c r="N6" s="105" t="s">
        <v>3952</v>
      </c>
      <c r="O6" s="116" t="s">
        <v>3962</v>
      </c>
      <c r="P6" s="121" t="s">
        <v>4458</v>
      </c>
      <c r="Q6">
        <v>0</v>
      </c>
      <c r="R6">
        <v>0</v>
      </c>
      <c r="S6">
        <v>0</v>
      </c>
    </row>
    <row r="7" spans="1:19" ht="55.05" customHeight="1" x14ac:dyDescent="0.3">
      <c r="A7" s="111">
        <v>3</v>
      </c>
      <c r="B7" s="111" t="s">
        <v>735</v>
      </c>
      <c r="C7" s="111">
        <v>7</v>
      </c>
      <c r="D7" s="111">
        <v>7</v>
      </c>
      <c r="E7" s="111">
        <v>0</v>
      </c>
      <c r="F7" s="111">
        <v>0</v>
      </c>
      <c r="G7" s="111">
        <v>0</v>
      </c>
      <c r="H7" s="111" t="s">
        <v>4459</v>
      </c>
      <c r="I7" s="111" t="s">
        <v>4460</v>
      </c>
      <c r="J7" s="121" t="s">
        <v>4452</v>
      </c>
      <c r="K7" s="111" t="s">
        <v>737</v>
      </c>
      <c r="L7" s="114" t="s">
        <v>1258</v>
      </c>
      <c r="M7" s="114" t="s">
        <v>1443</v>
      </c>
      <c r="N7" s="111" t="s">
        <v>4461</v>
      </c>
      <c r="O7" s="114" t="s">
        <v>3971</v>
      </c>
      <c r="P7" s="121" t="s">
        <v>4462</v>
      </c>
      <c r="Q7">
        <v>5</v>
      </c>
      <c r="R7">
        <v>5</v>
      </c>
      <c r="S7">
        <v>0</v>
      </c>
    </row>
    <row r="8" spans="1:19" ht="55.05" customHeight="1" x14ac:dyDescent="0.3">
      <c r="A8" s="105">
        <v>4</v>
      </c>
      <c r="B8" s="105" t="s">
        <v>738</v>
      </c>
      <c r="C8" s="105">
        <v>0</v>
      </c>
      <c r="D8" s="105">
        <v>0</v>
      </c>
      <c r="E8" s="105">
        <v>0</v>
      </c>
      <c r="F8" s="105">
        <v>0</v>
      </c>
      <c r="G8" s="105">
        <v>0</v>
      </c>
      <c r="H8" s="105" t="s">
        <v>4463</v>
      </c>
      <c r="I8" s="105" t="s">
        <v>4464</v>
      </c>
      <c r="J8" s="121" t="s">
        <v>4457</v>
      </c>
      <c r="K8" s="105" t="s">
        <v>740</v>
      </c>
      <c r="L8" s="116" t="s">
        <v>1259</v>
      </c>
      <c r="M8" s="116" t="s">
        <v>1450</v>
      </c>
      <c r="N8" s="105"/>
      <c r="O8" s="105"/>
      <c r="P8" s="121" t="s">
        <v>4465</v>
      </c>
      <c r="Q8">
        <v>0</v>
      </c>
      <c r="R8">
        <v>0</v>
      </c>
      <c r="S8">
        <v>0</v>
      </c>
    </row>
    <row r="9" spans="1:19" ht="55.05" customHeight="1" x14ac:dyDescent="0.3">
      <c r="A9" s="111">
        <v>5</v>
      </c>
      <c r="B9" s="111" t="s">
        <v>741</v>
      </c>
      <c r="C9" s="111">
        <v>0</v>
      </c>
      <c r="D9" s="111">
        <v>0</v>
      </c>
      <c r="E9" s="111">
        <v>0</v>
      </c>
      <c r="F9" s="111">
        <v>0</v>
      </c>
      <c r="G9" s="111">
        <v>0</v>
      </c>
      <c r="H9" s="111" t="s">
        <v>4466</v>
      </c>
      <c r="I9" s="111" t="s">
        <v>4467</v>
      </c>
      <c r="J9" s="121" t="s">
        <v>4457</v>
      </c>
      <c r="K9" s="111" t="s">
        <v>743</v>
      </c>
      <c r="L9" s="114" t="s">
        <v>1260</v>
      </c>
      <c r="M9" s="114" t="s">
        <v>1457</v>
      </c>
      <c r="N9" s="111"/>
      <c r="O9" s="111"/>
      <c r="P9" s="121" t="s">
        <v>4468</v>
      </c>
      <c r="Q9">
        <v>0</v>
      </c>
      <c r="R9">
        <v>0</v>
      </c>
      <c r="S9">
        <v>0</v>
      </c>
    </row>
    <row r="10" spans="1:19" ht="55.05" customHeight="1" x14ac:dyDescent="0.3">
      <c r="A10" s="105">
        <v>6</v>
      </c>
      <c r="B10" s="105" t="s">
        <v>744</v>
      </c>
      <c r="C10" s="105">
        <v>0</v>
      </c>
      <c r="D10" s="105">
        <v>0</v>
      </c>
      <c r="E10" s="105">
        <v>0</v>
      </c>
      <c r="F10" s="105">
        <v>0</v>
      </c>
      <c r="G10" s="105">
        <v>1</v>
      </c>
      <c r="H10" s="105" t="s">
        <v>4469</v>
      </c>
      <c r="I10" s="105" t="s">
        <v>4470</v>
      </c>
      <c r="J10" s="121" t="s">
        <v>4457</v>
      </c>
      <c r="K10" s="105" t="s">
        <v>746</v>
      </c>
      <c r="L10" s="116" t="s">
        <v>1261</v>
      </c>
      <c r="M10" s="116" t="s">
        <v>1463</v>
      </c>
      <c r="N10" s="105" t="s">
        <v>4027</v>
      </c>
      <c r="O10" s="116" t="s">
        <v>4035</v>
      </c>
      <c r="P10" s="121" t="s">
        <v>4471</v>
      </c>
      <c r="Q10">
        <v>0</v>
      </c>
      <c r="R10">
        <v>0</v>
      </c>
      <c r="S10">
        <v>0</v>
      </c>
    </row>
    <row r="11" spans="1:19" ht="55.05" customHeight="1" x14ac:dyDescent="0.3">
      <c r="A11" s="111">
        <v>7</v>
      </c>
      <c r="B11" s="111" t="s">
        <v>747</v>
      </c>
      <c r="C11" s="111">
        <v>0</v>
      </c>
      <c r="D11" s="111">
        <v>0</v>
      </c>
      <c r="E11" s="111">
        <v>0</v>
      </c>
      <c r="F11" s="111">
        <v>0</v>
      </c>
      <c r="G11" s="111">
        <v>0</v>
      </c>
      <c r="H11" s="111" t="s">
        <v>4472</v>
      </c>
      <c r="I11" s="111" t="s">
        <v>4473</v>
      </c>
      <c r="J11" s="121" t="s">
        <v>4457</v>
      </c>
      <c r="K11" s="111" t="s">
        <v>748</v>
      </c>
      <c r="L11" s="114" t="s">
        <v>1262</v>
      </c>
      <c r="M11" s="114" t="s">
        <v>1469</v>
      </c>
      <c r="N11" s="111"/>
      <c r="O11" s="111"/>
      <c r="P11" s="121" t="s">
        <v>4474</v>
      </c>
      <c r="Q11">
        <v>0</v>
      </c>
      <c r="R11">
        <v>0</v>
      </c>
      <c r="S11">
        <v>0</v>
      </c>
    </row>
    <row r="12" spans="1:19" ht="55.05" customHeight="1" x14ac:dyDescent="0.3">
      <c r="A12" s="105">
        <v>8</v>
      </c>
      <c r="B12" s="105" t="s">
        <v>208</v>
      </c>
      <c r="C12" s="105">
        <v>1</v>
      </c>
      <c r="D12" s="105">
        <v>0</v>
      </c>
      <c r="E12" s="105">
        <v>1</v>
      </c>
      <c r="F12" s="105">
        <v>1</v>
      </c>
      <c r="G12" s="105">
        <v>4</v>
      </c>
      <c r="H12" s="105" t="s">
        <v>4475</v>
      </c>
      <c r="I12" s="105" t="s">
        <v>4476</v>
      </c>
      <c r="J12" s="121" t="s">
        <v>4477</v>
      </c>
      <c r="K12" s="105" t="s">
        <v>751</v>
      </c>
      <c r="L12" s="116" t="s">
        <v>1263</v>
      </c>
      <c r="M12" s="116" t="s">
        <v>1476</v>
      </c>
      <c r="N12" s="105" t="s">
        <v>4478</v>
      </c>
      <c r="O12" s="116" t="s">
        <v>4046</v>
      </c>
      <c r="P12" s="121" t="s">
        <v>4479</v>
      </c>
      <c r="Q12">
        <v>1</v>
      </c>
      <c r="R12">
        <v>0</v>
      </c>
      <c r="S12">
        <v>1</v>
      </c>
    </row>
    <row r="13" spans="1:19" ht="55.05" customHeight="1" x14ac:dyDescent="0.3">
      <c r="A13" s="111">
        <v>9</v>
      </c>
      <c r="B13" s="111" t="s">
        <v>223</v>
      </c>
      <c r="C13" s="111">
        <v>2</v>
      </c>
      <c r="D13" s="111">
        <v>2</v>
      </c>
      <c r="E13" s="111">
        <v>0</v>
      </c>
      <c r="F13" s="111">
        <v>0</v>
      </c>
      <c r="G13" s="111">
        <v>0</v>
      </c>
      <c r="H13" s="111" t="s">
        <v>4480</v>
      </c>
      <c r="I13" s="111" t="s">
        <v>4481</v>
      </c>
      <c r="J13" s="121" t="s">
        <v>4452</v>
      </c>
      <c r="K13" s="111" t="s">
        <v>754</v>
      </c>
      <c r="L13" s="114" t="s">
        <v>1264</v>
      </c>
      <c r="M13" s="114" t="s">
        <v>1483</v>
      </c>
      <c r="N13" s="111" t="s">
        <v>4482</v>
      </c>
      <c r="O13" s="114" t="s">
        <v>230</v>
      </c>
      <c r="P13" s="121" t="s">
        <v>4483</v>
      </c>
      <c r="Q13">
        <v>2</v>
      </c>
      <c r="R13">
        <v>2</v>
      </c>
      <c r="S13">
        <v>0</v>
      </c>
    </row>
    <row r="14" spans="1:19" ht="55.05" customHeight="1" x14ac:dyDescent="0.3">
      <c r="A14" s="105">
        <v>10</v>
      </c>
      <c r="B14" s="105" t="s">
        <v>755</v>
      </c>
      <c r="C14" s="105">
        <v>0</v>
      </c>
      <c r="D14" s="105">
        <v>0</v>
      </c>
      <c r="E14" s="105">
        <v>0</v>
      </c>
      <c r="F14" s="105">
        <v>0</v>
      </c>
      <c r="G14" s="105">
        <v>2</v>
      </c>
      <c r="H14" s="105" t="s">
        <v>4484</v>
      </c>
      <c r="I14" s="105" t="s">
        <v>4485</v>
      </c>
      <c r="J14" s="121" t="s">
        <v>4457</v>
      </c>
      <c r="K14" s="105" t="s">
        <v>757</v>
      </c>
      <c r="L14" s="116" t="s">
        <v>1265</v>
      </c>
      <c r="M14" s="116" t="s">
        <v>1489</v>
      </c>
      <c r="N14" s="105" t="s">
        <v>4486</v>
      </c>
      <c r="O14" s="116" t="s">
        <v>1489</v>
      </c>
      <c r="P14" s="121" t="s">
        <v>4487</v>
      </c>
      <c r="Q14">
        <v>0</v>
      </c>
      <c r="R14">
        <v>0</v>
      </c>
      <c r="S14">
        <v>0</v>
      </c>
    </row>
    <row r="15" spans="1:19" ht="55.05" customHeight="1" x14ac:dyDescent="0.3">
      <c r="A15" s="111">
        <v>11</v>
      </c>
      <c r="B15" s="111" t="s">
        <v>758</v>
      </c>
      <c r="C15" s="111">
        <v>0</v>
      </c>
      <c r="D15" s="111">
        <v>0</v>
      </c>
      <c r="E15" s="111">
        <v>0</v>
      </c>
      <c r="F15" s="111">
        <v>0</v>
      </c>
      <c r="G15" s="111">
        <v>1</v>
      </c>
      <c r="H15" s="111" t="s">
        <v>4488</v>
      </c>
      <c r="I15" s="111" t="s">
        <v>4489</v>
      </c>
      <c r="J15" s="121" t="s">
        <v>4457</v>
      </c>
      <c r="K15" s="111" t="s">
        <v>760</v>
      </c>
      <c r="L15" s="114" t="s">
        <v>1266</v>
      </c>
      <c r="M15" s="114" t="s">
        <v>1496</v>
      </c>
      <c r="N15" s="111" t="s">
        <v>4120</v>
      </c>
      <c r="O15" s="114" t="s">
        <v>1496</v>
      </c>
      <c r="P15" s="121" t="s">
        <v>4490</v>
      </c>
      <c r="Q15">
        <v>0</v>
      </c>
      <c r="R15">
        <v>0</v>
      </c>
      <c r="S15">
        <v>0</v>
      </c>
    </row>
    <row r="16" spans="1:19" ht="55.05" customHeight="1" x14ac:dyDescent="0.3">
      <c r="A16" s="105">
        <v>12</v>
      </c>
      <c r="B16" s="105" t="s">
        <v>761</v>
      </c>
      <c r="C16" s="105">
        <v>0</v>
      </c>
      <c r="D16" s="105">
        <v>0</v>
      </c>
      <c r="E16" s="105">
        <v>0</v>
      </c>
      <c r="F16" s="105">
        <v>0</v>
      </c>
      <c r="G16" s="105">
        <v>1</v>
      </c>
      <c r="H16" s="105" t="s">
        <v>4491</v>
      </c>
      <c r="I16" s="105" t="s">
        <v>4492</v>
      </c>
      <c r="J16" s="121" t="s">
        <v>4457</v>
      </c>
      <c r="K16" s="105" t="s">
        <v>763</v>
      </c>
      <c r="L16" s="116" t="s">
        <v>1267</v>
      </c>
      <c r="M16" s="116" t="s">
        <v>1503</v>
      </c>
      <c r="N16" s="105" t="s">
        <v>4130</v>
      </c>
      <c r="O16" s="116" t="s">
        <v>1503</v>
      </c>
      <c r="P16" s="121" t="s">
        <v>4493</v>
      </c>
      <c r="Q16">
        <v>0</v>
      </c>
      <c r="R16">
        <v>0</v>
      </c>
      <c r="S16">
        <v>0</v>
      </c>
    </row>
    <row r="17" spans="1:19" ht="55.05" customHeight="1" x14ac:dyDescent="0.3">
      <c r="A17" s="111">
        <v>13</v>
      </c>
      <c r="B17" s="111" t="s">
        <v>764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 t="s">
        <v>4494</v>
      </c>
      <c r="I17" s="111" t="s">
        <v>4495</v>
      </c>
      <c r="J17" s="121" t="s">
        <v>4457</v>
      </c>
      <c r="K17" s="111" t="s">
        <v>766</v>
      </c>
      <c r="L17" s="114" t="s">
        <v>1268</v>
      </c>
      <c r="M17" s="114" t="s">
        <v>1510</v>
      </c>
      <c r="N17" s="111"/>
      <c r="O17" s="111"/>
      <c r="P17" s="121" t="s">
        <v>4496</v>
      </c>
      <c r="Q17">
        <v>0</v>
      </c>
      <c r="R17">
        <v>0</v>
      </c>
      <c r="S17">
        <v>0</v>
      </c>
    </row>
    <row r="18" spans="1:19" ht="55.05" customHeight="1" x14ac:dyDescent="0.3">
      <c r="A18" s="105">
        <v>14</v>
      </c>
      <c r="B18" s="105" t="s">
        <v>767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 t="s">
        <v>4497</v>
      </c>
      <c r="I18" s="105" t="s">
        <v>4498</v>
      </c>
      <c r="J18" s="121" t="s">
        <v>4457</v>
      </c>
      <c r="K18" s="105" t="s">
        <v>768</v>
      </c>
      <c r="L18" s="116" t="s">
        <v>1269</v>
      </c>
      <c r="M18" s="116" t="s">
        <v>1516</v>
      </c>
      <c r="N18" s="105"/>
      <c r="O18" s="105"/>
      <c r="P18" s="121" t="s">
        <v>4499</v>
      </c>
      <c r="Q18">
        <v>0</v>
      </c>
      <c r="R18">
        <v>0</v>
      </c>
      <c r="S18">
        <v>0</v>
      </c>
    </row>
    <row r="19" spans="1:19" ht="55.05" customHeight="1" x14ac:dyDescent="0.3">
      <c r="A19" s="111">
        <v>15</v>
      </c>
      <c r="B19" s="111" t="s">
        <v>233</v>
      </c>
      <c r="C19" s="111">
        <v>16</v>
      </c>
      <c r="D19" s="111">
        <v>12</v>
      </c>
      <c r="E19" s="111">
        <v>4</v>
      </c>
      <c r="F19" s="111">
        <v>4</v>
      </c>
      <c r="G19" s="111">
        <v>2</v>
      </c>
      <c r="H19" s="111" t="s">
        <v>4500</v>
      </c>
      <c r="I19" s="111" t="s">
        <v>4501</v>
      </c>
      <c r="J19" s="121" t="s">
        <v>4477</v>
      </c>
      <c r="K19" s="111" t="s">
        <v>769</v>
      </c>
      <c r="L19" s="114" t="s">
        <v>1270</v>
      </c>
      <c r="M19" s="114" t="s">
        <v>1523</v>
      </c>
      <c r="N19" s="111" t="s">
        <v>4502</v>
      </c>
      <c r="O19" s="114" t="s">
        <v>4147</v>
      </c>
      <c r="P19" s="121" t="s">
        <v>4503</v>
      </c>
      <c r="Q19">
        <v>16</v>
      </c>
      <c r="R19">
        <v>12</v>
      </c>
      <c r="S19">
        <v>4</v>
      </c>
    </row>
    <row r="20" spans="1:19" ht="55.05" customHeight="1" x14ac:dyDescent="0.3">
      <c r="A20" s="105">
        <v>16</v>
      </c>
      <c r="B20" s="105" t="s">
        <v>239</v>
      </c>
      <c r="C20" s="105">
        <v>3</v>
      </c>
      <c r="D20" s="105">
        <v>1</v>
      </c>
      <c r="E20" s="105">
        <v>2</v>
      </c>
      <c r="F20" s="105">
        <v>2</v>
      </c>
      <c r="G20" s="105">
        <v>0</v>
      </c>
      <c r="H20" s="105" t="s">
        <v>4504</v>
      </c>
      <c r="I20" s="105" t="s">
        <v>4505</v>
      </c>
      <c r="J20" s="121" t="s">
        <v>4477</v>
      </c>
      <c r="K20" s="105" t="s">
        <v>773</v>
      </c>
      <c r="L20" s="116" t="s">
        <v>1271</v>
      </c>
      <c r="M20" s="116" t="s">
        <v>1531</v>
      </c>
      <c r="N20" s="105" t="s">
        <v>4506</v>
      </c>
      <c r="O20" s="116" t="s">
        <v>4266</v>
      </c>
      <c r="P20" s="121" t="s">
        <v>4507</v>
      </c>
      <c r="Q20">
        <v>3</v>
      </c>
      <c r="R20">
        <v>1</v>
      </c>
      <c r="S20">
        <v>2</v>
      </c>
    </row>
    <row r="21" spans="1:19" ht="55.05" customHeight="1" x14ac:dyDescent="0.3">
      <c r="A21" s="111">
        <v>17</v>
      </c>
      <c r="B21" s="111" t="s">
        <v>254</v>
      </c>
      <c r="C21" s="111">
        <v>4</v>
      </c>
      <c r="D21" s="111">
        <v>4</v>
      </c>
      <c r="E21" s="111">
        <v>0</v>
      </c>
      <c r="F21" s="111">
        <v>0</v>
      </c>
      <c r="G21" s="111">
        <v>1</v>
      </c>
      <c r="H21" s="111" t="s">
        <v>4508</v>
      </c>
      <c r="I21" s="111" t="s">
        <v>4509</v>
      </c>
      <c r="J21" s="121" t="s">
        <v>4452</v>
      </c>
      <c r="K21" s="111" t="s">
        <v>774</v>
      </c>
      <c r="L21" s="114" t="s">
        <v>1272</v>
      </c>
      <c r="M21" s="114" t="s">
        <v>1537</v>
      </c>
      <c r="N21" s="111" t="s">
        <v>4510</v>
      </c>
      <c r="O21" s="114" t="s">
        <v>4287</v>
      </c>
      <c r="P21" s="121" t="s">
        <v>4511</v>
      </c>
      <c r="Q21">
        <v>2</v>
      </c>
      <c r="R21">
        <v>2</v>
      </c>
      <c r="S21">
        <v>0</v>
      </c>
    </row>
    <row r="22" spans="1:19" ht="55.05" customHeight="1" x14ac:dyDescent="0.3">
      <c r="A22" s="105">
        <v>18</v>
      </c>
      <c r="B22" s="105" t="s">
        <v>775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 t="s">
        <v>4512</v>
      </c>
      <c r="I22" s="105" t="s">
        <v>4513</v>
      </c>
      <c r="J22" s="121" t="s">
        <v>4457</v>
      </c>
      <c r="K22" s="105" t="s">
        <v>777</v>
      </c>
      <c r="L22" s="116" t="s">
        <v>1273</v>
      </c>
      <c r="M22" s="116" t="s">
        <v>1543</v>
      </c>
      <c r="N22" s="105"/>
      <c r="O22" s="105"/>
      <c r="P22" s="121" t="s">
        <v>4514</v>
      </c>
      <c r="Q22">
        <v>0</v>
      </c>
      <c r="R22">
        <v>0</v>
      </c>
      <c r="S22">
        <v>0</v>
      </c>
    </row>
    <row r="23" spans="1:19" ht="55.05" customHeight="1" x14ac:dyDescent="0.3">
      <c r="A23" s="111">
        <v>19</v>
      </c>
      <c r="B23" s="111" t="s">
        <v>778</v>
      </c>
      <c r="C23" s="111">
        <v>0</v>
      </c>
      <c r="D23" s="111">
        <v>0</v>
      </c>
      <c r="E23" s="111">
        <v>0</v>
      </c>
      <c r="F23" s="111">
        <v>0</v>
      </c>
      <c r="G23" s="111">
        <v>0</v>
      </c>
      <c r="H23" s="111" t="s">
        <v>4515</v>
      </c>
      <c r="I23" s="111" t="s">
        <v>4516</v>
      </c>
      <c r="J23" s="121" t="s">
        <v>4457</v>
      </c>
      <c r="K23" s="111" t="s">
        <v>780</v>
      </c>
      <c r="L23" s="114" t="s">
        <v>1274</v>
      </c>
      <c r="M23" s="114" t="s">
        <v>1549</v>
      </c>
      <c r="N23" s="111"/>
      <c r="O23" s="111"/>
      <c r="P23" s="121" t="s">
        <v>4517</v>
      </c>
      <c r="Q23">
        <v>0</v>
      </c>
      <c r="R23">
        <v>0</v>
      </c>
      <c r="S23">
        <v>0</v>
      </c>
    </row>
    <row r="24" spans="1:19" ht="55.05" customHeight="1" x14ac:dyDescent="0.3">
      <c r="A24" s="105">
        <v>20</v>
      </c>
      <c r="B24" s="105" t="s">
        <v>781</v>
      </c>
      <c r="C24" s="105">
        <v>0</v>
      </c>
      <c r="D24" s="105">
        <v>0</v>
      </c>
      <c r="E24" s="105">
        <v>0</v>
      </c>
      <c r="F24" s="105">
        <v>0</v>
      </c>
      <c r="G24" s="105">
        <v>1</v>
      </c>
      <c r="H24" s="105" t="s">
        <v>4518</v>
      </c>
      <c r="I24" s="105" t="s">
        <v>4519</v>
      </c>
      <c r="J24" s="121" t="s">
        <v>4457</v>
      </c>
      <c r="K24" s="105" t="s">
        <v>783</v>
      </c>
      <c r="L24" s="116" t="s">
        <v>1275</v>
      </c>
      <c r="M24" s="116" t="s">
        <v>1555</v>
      </c>
      <c r="N24" s="105" t="s">
        <v>4322</v>
      </c>
      <c r="O24" s="116" t="s">
        <v>4331</v>
      </c>
      <c r="P24" s="121" t="s">
        <v>4520</v>
      </c>
      <c r="Q24">
        <v>0</v>
      </c>
      <c r="R24">
        <v>0</v>
      </c>
      <c r="S24">
        <v>0</v>
      </c>
    </row>
    <row r="25" spans="1:19" ht="55.05" customHeight="1" x14ac:dyDescent="0.3">
      <c r="A25" s="111">
        <v>21</v>
      </c>
      <c r="B25" s="111" t="s">
        <v>262</v>
      </c>
      <c r="C25" s="111">
        <v>3</v>
      </c>
      <c r="D25" s="111">
        <v>3</v>
      </c>
      <c r="E25" s="111">
        <v>0</v>
      </c>
      <c r="F25" s="111">
        <v>0</v>
      </c>
      <c r="G25" s="111">
        <v>0</v>
      </c>
      <c r="H25" s="111" t="s">
        <v>4521</v>
      </c>
      <c r="I25" s="111" t="s">
        <v>4522</v>
      </c>
      <c r="J25" s="121" t="s">
        <v>4452</v>
      </c>
      <c r="K25" s="111" t="s">
        <v>784</v>
      </c>
      <c r="L25" s="114" t="s">
        <v>1276</v>
      </c>
      <c r="M25" s="114" t="s">
        <v>1561</v>
      </c>
      <c r="N25" s="111" t="s">
        <v>4523</v>
      </c>
      <c r="O25" s="114" t="s">
        <v>265</v>
      </c>
      <c r="P25" s="121" t="s">
        <v>4524</v>
      </c>
      <c r="Q25">
        <v>3</v>
      </c>
      <c r="R25">
        <v>3</v>
      </c>
      <c r="S25">
        <v>0</v>
      </c>
    </row>
    <row r="26" spans="1:19" ht="55.05" customHeight="1" x14ac:dyDescent="0.3">
      <c r="A26" s="105">
        <v>22</v>
      </c>
      <c r="B26" s="105" t="s">
        <v>785</v>
      </c>
      <c r="C26" s="105">
        <v>0</v>
      </c>
      <c r="D26" s="105">
        <v>0</v>
      </c>
      <c r="E26" s="105">
        <v>0</v>
      </c>
      <c r="F26" s="105">
        <v>0</v>
      </c>
      <c r="G26" s="105">
        <v>1</v>
      </c>
      <c r="H26" s="105" t="s">
        <v>4525</v>
      </c>
      <c r="I26" s="105" t="s">
        <v>4526</v>
      </c>
      <c r="J26" s="121" t="s">
        <v>4457</v>
      </c>
      <c r="K26" s="105" t="s">
        <v>787</v>
      </c>
      <c r="L26" s="116" t="s">
        <v>1277</v>
      </c>
      <c r="M26" s="116" t="s">
        <v>1567</v>
      </c>
      <c r="N26" s="105" t="s">
        <v>4360</v>
      </c>
      <c r="O26" s="116" t="s">
        <v>1277</v>
      </c>
      <c r="P26" s="121" t="s">
        <v>4527</v>
      </c>
      <c r="Q26">
        <v>0</v>
      </c>
      <c r="R26">
        <v>0</v>
      </c>
      <c r="S26">
        <v>0</v>
      </c>
    </row>
    <row r="27" spans="1:19" ht="55.05" customHeight="1" x14ac:dyDescent="0.3">
      <c r="A27" s="111">
        <v>23</v>
      </c>
      <c r="B27" s="111" t="s">
        <v>788</v>
      </c>
      <c r="C27" s="111">
        <v>4</v>
      </c>
      <c r="D27" s="111">
        <v>3</v>
      </c>
      <c r="E27" s="111">
        <v>1</v>
      </c>
      <c r="F27" s="111">
        <v>1</v>
      </c>
      <c r="G27" s="111">
        <v>0</v>
      </c>
      <c r="H27" s="111" t="s">
        <v>4528</v>
      </c>
      <c r="I27" s="111" t="s">
        <v>4529</v>
      </c>
      <c r="J27" s="121" t="s">
        <v>4477</v>
      </c>
      <c r="K27" s="111" t="s">
        <v>790</v>
      </c>
      <c r="L27" s="114" t="s">
        <v>1278</v>
      </c>
      <c r="M27" s="114" t="s">
        <v>1575</v>
      </c>
      <c r="N27" s="111" t="s">
        <v>4530</v>
      </c>
      <c r="O27" s="114" t="s">
        <v>4377</v>
      </c>
      <c r="P27" s="121" t="s">
        <v>4531</v>
      </c>
      <c r="Q27">
        <v>1</v>
      </c>
      <c r="R27">
        <v>0</v>
      </c>
      <c r="S27">
        <v>1</v>
      </c>
    </row>
    <row r="28" spans="1:19" ht="55.05" customHeight="1" x14ac:dyDescent="0.3">
      <c r="A28" s="105">
        <v>24</v>
      </c>
      <c r="B28" s="105" t="s">
        <v>791</v>
      </c>
      <c r="C28" s="105">
        <v>0</v>
      </c>
      <c r="D28" s="105">
        <v>0</v>
      </c>
      <c r="E28" s="105">
        <v>0</v>
      </c>
      <c r="F28" s="105">
        <v>0</v>
      </c>
      <c r="G28" s="105">
        <v>2</v>
      </c>
      <c r="H28" s="105" t="s">
        <v>4532</v>
      </c>
      <c r="I28" s="105" t="s">
        <v>4533</v>
      </c>
      <c r="J28" s="121" t="s">
        <v>4457</v>
      </c>
      <c r="K28" s="105" t="s">
        <v>793</v>
      </c>
      <c r="L28" s="116" t="s">
        <v>1279</v>
      </c>
      <c r="M28" s="116" t="s">
        <v>1581</v>
      </c>
      <c r="N28" s="105" t="s">
        <v>4534</v>
      </c>
      <c r="O28" s="116" t="s">
        <v>4410</v>
      </c>
      <c r="P28" s="121" t="s">
        <v>4535</v>
      </c>
      <c r="Q28">
        <v>0</v>
      </c>
      <c r="R28">
        <v>0</v>
      </c>
      <c r="S28">
        <v>0</v>
      </c>
    </row>
    <row r="29" spans="1:19" ht="55.05" customHeight="1" x14ac:dyDescent="0.3">
      <c r="A29" s="111">
        <v>25</v>
      </c>
      <c r="B29" s="111" t="s">
        <v>794</v>
      </c>
      <c r="C29" s="111">
        <v>0</v>
      </c>
      <c r="D29" s="111">
        <v>0</v>
      </c>
      <c r="E29" s="111">
        <v>0</v>
      </c>
      <c r="F29" s="111">
        <v>0</v>
      </c>
      <c r="G29" s="111">
        <v>1</v>
      </c>
      <c r="H29" s="111" t="s">
        <v>4536</v>
      </c>
      <c r="I29" s="111" t="s">
        <v>4537</v>
      </c>
      <c r="J29" s="121" t="s">
        <v>4457</v>
      </c>
      <c r="K29" s="111" t="s">
        <v>796</v>
      </c>
      <c r="L29" s="114" t="s">
        <v>1280</v>
      </c>
      <c r="M29" s="114" t="s">
        <v>1587</v>
      </c>
      <c r="N29" s="111" t="s">
        <v>4422</v>
      </c>
      <c r="O29" s="114" t="s">
        <v>4430</v>
      </c>
      <c r="P29" s="121" t="s">
        <v>4538</v>
      </c>
      <c r="Q29">
        <v>0</v>
      </c>
      <c r="R29">
        <v>0</v>
      </c>
      <c r="S29">
        <v>0</v>
      </c>
    </row>
  </sheetData>
  <autoFilter ref="A4:S29" xr:uid="{00000000-0009-0000-0000-000020000000}"/>
  <mergeCells count="2">
    <mergeCell ref="A1:P1"/>
    <mergeCell ref="A2:P2"/>
  </mergeCells>
  <hyperlinks>
    <hyperlink ref="L5" r:id="rId1" xr:uid="{00000000-0004-0000-2000-000000000000}"/>
    <hyperlink ref="M5" r:id="rId2" xr:uid="{00000000-0004-0000-2000-000001000000}"/>
    <hyperlink ref="O5" r:id="rId3" xr:uid="{00000000-0004-0000-2000-000002000000}"/>
    <hyperlink ref="L6" r:id="rId4" xr:uid="{00000000-0004-0000-2000-000003000000}"/>
    <hyperlink ref="M6" r:id="rId5" xr:uid="{00000000-0004-0000-2000-000004000000}"/>
    <hyperlink ref="O6" r:id="rId6" xr:uid="{00000000-0004-0000-2000-000005000000}"/>
    <hyperlink ref="L7" r:id="rId7" xr:uid="{00000000-0004-0000-2000-000006000000}"/>
    <hyperlink ref="M7" r:id="rId8" xr:uid="{00000000-0004-0000-2000-000007000000}"/>
    <hyperlink ref="O7" r:id="rId9" xr:uid="{00000000-0004-0000-2000-000008000000}"/>
    <hyperlink ref="L8" r:id="rId10" xr:uid="{00000000-0004-0000-2000-000009000000}"/>
    <hyperlink ref="M8" r:id="rId11" xr:uid="{00000000-0004-0000-2000-00000A000000}"/>
    <hyperlink ref="L9" r:id="rId12" xr:uid="{00000000-0004-0000-2000-00000B000000}"/>
    <hyperlink ref="M9" r:id="rId13" xr:uid="{00000000-0004-0000-2000-00000C000000}"/>
    <hyperlink ref="L10" r:id="rId14" xr:uid="{00000000-0004-0000-2000-00000D000000}"/>
    <hyperlink ref="M10" r:id="rId15" xr:uid="{00000000-0004-0000-2000-00000E000000}"/>
    <hyperlink ref="O10" r:id="rId16" xr:uid="{00000000-0004-0000-2000-00000F000000}"/>
    <hyperlink ref="L11" r:id="rId17" xr:uid="{00000000-0004-0000-2000-000010000000}"/>
    <hyperlink ref="M11" r:id="rId18" xr:uid="{00000000-0004-0000-2000-000011000000}"/>
    <hyperlink ref="L12" r:id="rId19" xr:uid="{00000000-0004-0000-2000-000012000000}"/>
    <hyperlink ref="M12" r:id="rId20" xr:uid="{00000000-0004-0000-2000-000013000000}"/>
    <hyperlink ref="O12" r:id="rId21" xr:uid="{00000000-0004-0000-2000-000014000000}"/>
    <hyperlink ref="L13" r:id="rId22" xr:uid="{00000000-0004-0000-2000-000015000000}"/>
    <hyperlink ref="M13" r:id="rId23" xr:uid="{00000000-0004-0000-2000-000016000000}"/>
    <hyperlink ref="O13" r:id="rId24" xr:uid="{00000000-0004-0000-2000-000017000000}"/>
    <hyperlink ref="L14" r:id="rId25" xr:uid="{00000000-0004-0000-2000-000018000000}"/>
    <hyperlink ref="M14" r:id="rId26" xr:uid="{00000000-0004-0000-2000-000019000000}"/>
    <hyperlink ref="O14" r:id="rId27" xr:uid="{00000000-0004-0000-2000-00001A000000}"/>
    <hyperlink ref="L15" r:id="rId28" xr:uid="{00000000-0004-0000-2000-00001B000000}"/>
    <hyperlink ref="M15" r:id="rId29" xr:uid="{00000000-0004-0000-2000-00001C000000}"/>
    <hyperlink ref="O15" r:id="rId30" xr:uid="{00000000-0004-0000-2000-00001D000000}"/>
    <hyperlink ref="L16" r:id="rId31" xr:uid="{00000000-0004-0000-2000-00001E000000}"/>
    <hyperlink ref="M16" r:id="rId32" xr:uid="{00000000-0004-0000-2000-00001F000000}"/>
    <hyperlink ref="O16" r:id="rId33" xr:uid="{00000000-0004-0000-2000-000020000000}"/>
    <hyperlink ref="L17" r:id="rId34" xr:uid="{00000000-0004-0000-2000-000021000000}"/>
    <hyperlink ref="M17" r:id="rId35" xr:uid="{00000000-0004-0000-2000-000022000000}"/>
    <hyperlink ref="L18" r:id="rId36" xr:uid="{00000000-0004-0000-2000-000023000000}"/>
    <hyperlink ref="M18" r:id="rId37" xr:uid="{00000000-0004-0000-2000-000024000000}"/>
    <hyperlink ref="L19" r:id="rId38" xr:uid="{00000000-0004-0000-2000-000025000000}"/>
    <hyperlink ref="M19" r:id="rId39" xr:uid="{00000000-0004-0000-2000-000026000000}"/>
    <hyperlink ref="O19" r:id="rId40" xr:uid="{00000000-0004-0000-2000-000027000000}"/>
    <hyperlink ref="L20" r:id="rId41" xr:uid="{00000000-0004-0000-2000-000028000000}"/>
    <hyperlink ref="M20" r:id="rId42" xr:uid="{00000000-0004-0000-2000-000029000000}"/>
    <hyperlink ref="O20" r:id="rId43" xr:uid="{00000000-0004-0000-2000-00002A000000}"/>
    <hyperlink ref="L21" r:id="rId44" xr:uid="{00000000-0004-0000-2000-00002B000000}"/>
    <hyperlink ref="M21" r:id="rId45" xr:uid="{00000000-0004-0000-2000-00002C000000}"/>
    <hyperlink ref="O21" r:id="rId46" xr:uid="{00000000-0004-0000-2000-00002D000000}"/>
    <hyperlink ref="L22" r:id="rId47" xr:uid="{00000000-0004-0000-2000-00002E000000}"/>
    <hyperlink ref="M22" r:id="rId48" xr:uid="{00000000-0004-0000-2000-00002F000000}"/>
    <hyperlink ref="L23" r:id="rId49" xr:uid="{00000000-0004-0000-2000-000030000000}"/>
    <hyperlink ref="M23" r:id="rId50" xr:uid="{00000000-0004-0000-2000-000031000000}"/>
    <hyperlink ref="L24" r:id="rId51" xr:uid="{00000000-0004-0000-2000-000032000000}"/>
    <hyperlink ref="M24" r:id="rId52" xr:uid="{00000000-0004-0000-2000-000033000000}"/>
    <hyperlink ref="O24" r:id="rId53" xr:uid="{00000000-0004-0000-2000-000034000000}"/>
    <hyperlink ref="L25" r:id="rId54" xr:uid="{00000000-0004-0000-2000-000035000000}"/>
    <hyperlink ref="M25" r:id="rId55" xr:uid="{00000000-0004-0000-2000-000036000000}"/>
    <hyperlink ref="O25" r:id="rId56" xr:uid="{00000000-0004-0000-2000-000037000000}"/>
    <hyperlink ref="L26" r:id="rId57" xr:uid="{00000000-0004-0000-2000-000038000000}"/>
    <hyperlink ref="M26" r:id="rId58" xr:uid="{00000000-0004-0000-2000-000039000000}"/>
    <hyperlink ref="O26" r:id="rId59" xr:uid="{00000000-0004-0000-2000-00003A000000}"/>
    <hyperlink ref="L27" r:id="rId60" xr:uid="{00000000-0004-0000-2000-00003B000000}"/>
    <hyperlink ref="M27" r:id="rId61" xr:uid="{00000000-0004-0000-2000-00003C000000}"/>
    <hyperlink ref="O27" r:id="rId62" xr:uid="{00000000-0004-0000-2000-00003D000000}"/>
    <hyperlink ref="L28" r:id="rId63" xr:uid="{00000000-0004-0000-2000-00003E000000}"/>
    <hyperlink ref="M28" r:id="rId64" xr:uid="{00000000-0004-0000-2000-00003F000000}"/>
    <hyperlink ref="O28" r:id="rId65" xr:uid="{00000000-0004-0000-2000-000040000000}"/>
    <hyperlink ref="L29" r:id="rId66" xr:uid="{00000000-0004-0000-2000-000041000000}"/>
    <hyperlink ref="M29" r:id="rId67" xr:uid="{00000000-0004-0000-2000-000042000000}"/>
    <hyperlink ref="O29" r:id="rId68" xr:uid="{00000000-0004-0000-2000-000043000000}"/>
  </hyperlink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20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6" customWidth="1"/>
    <col min="2" max="2" width="24" customWidth="1"/>
    <col min="3" max="3" width="20" customWidth="1"/>
    <col min="4" max="4" width="108" customWidth="1"/>
  </cols>
  <sheetData>
    <row r="1" spans="1:4" ht="36" customHeight="1" x14ac:dyDescent="0.3">
      <c r="A1" s="207" t="s">
        <v>4539</v>
      </c>
      <c r="B1" s="174"/>
      <c r="C1" s="174"/>
      <c r="D1" s="174"/>
    </row>
    <row r="2" spans="1:4" ht="28.95" customHeight="1" x14ac:dyDescent="0.3">
      <c r="A2" s="208" t="s">
        <v>4540</v>
      </c>
      <c r="B2" s="174"/>
      <c r="C2" s="174"/>
      <c r="D2" s="174"/>
    </row>
    <row r="4" spans="1:4" ht="40.049999999999997" customHeight="1" x14ac:dyDescent="0.3">
      <c r="A4" s="110" t="s">
        <v>54</v>
      </c>
      <c r="B4" s="110" t="s">
        <v>4541</v>
      </c>
      <c r="C4" s="110" t="s">
        <v>6</v>
      </c>
      <c r="D4" s="110" t="s">
        <v>4542</v>
      </c>
    </row>
    <row r="5" spans="1:4" ht="54" customHeight="1" x14ac:dyDescent="0.3">
      <c r="A5" s="122" t="s">
        <v>4543</v>
      </c>
      <c r="B5" s="123">
        <f>COUNTA(T1_FIRMEN_01_25!B5:B29)</f>
        <v>25</v>
      </c>
      <c r="C5" s="124" t="s">
        <v>179</v>
      </c>
      <c r="D5" s="124" t="s">
        <v>4544</v>
      </c>
    </row>
    <row r="6" spans="1:4" ht="54" customHeight="1" x14ac:dyDescent="0.3">
      <c r="A6" s="125" t="s">
        <v>4545</v>
      </c>
      <c r="B6" s="126">
        <f>COUNTA(T1_PROJEKTE_01_25!D5:D200)</f>
        <v>62</v>
      </c>
      <c r="C6" s="126" t="s">
        <v>4546</v>
      </c>
      <c r="D6" s="126" t="s">
        <v>4547</v>
      </c>
    </row>
    <row r="7" spans="1:4" ht="54" customHeight="1" x14ac:dyDescent="0.3">
      <c r="A7" s="122" t="s">
        <v>4548</v>
      </c>
      <c r="B7" s="124">
        <f>COUNTIF(T1_PROJEKTE_01_25!F5:F200,"EIGENPROJEKT")</f>
        <v>43</v>
      </c>
      <c r="C7" s="124" t="s">
        <v>14</v>
      </c>
      <c r="D7" s="124" t="s">
        <v>4549</v>
      </c>
    </row>
    <row r="8" spans="1:4" ht="54" customHeight="1" x14ac:dyDescent="0.3">
      <c r="A8" s="125" t="s">
        <v>4550</v>
      </c>
      <c r="B8" s="123">
        <f>COUNTIFS(T1_PROJEKTE_01_25!F5:F200,"EIGENPROJEKT",T1_PROJEKTE_01_25!H5:H200,"VOR")</f>
        <v>35</v>
      </c>
      <c r="C8" s="126" t="s">
        <v>14</v>
      </c>
      <c r="D8" s="126" t="s">
        <v>4551</v>
      </c>
    </row>
    <row r="9" spans="1:4" ht="54" customHeight="1" x14ac:dyDescent="0.3">
      <c r="A9" s="122" t="s">
        <v>4552</v>
      </c>
      <c r="B9" s="123">
        <f>COUNTIFS(T1_PROJEKTE_01_25!F5:F200,"EIGENPROJEKT",T1_PROJEKTE_01_25!H5:H200,"NACH-ERSTBELEG")</f>
        <v>8</v>
      </c>
      <c r="C9" s="124" t="s">
        <v>14</v>
      </c>
      <c r="D9" s="124" t="s">
        <v>4553</v>
      </c>
    </row>
    <row r="10" spans="1:4" ht="54" customHeight="1" x14ac:dyDescent="0.3">
      <c r="A10" s="125" t="s">
        <v>4554</v>
      </c>
      <c r="B10" s="126">
        <f>COUNTIFS(T1_PROJEKTE_01_25!F5:F200,"EIGENPROJEKT",T1_PROJEKTE_01_25!H5:H200,"UNKLAR")</f>
        <v>0</v>
      </c>
      <c r="C10" s="126" t="s">
        <v>14</v>
      </c>
      <c r="D10" s="126" t="s">
        <v>4555</v>
      </c>
    </row>
    <row r="11" spans="1:4" ht="54" customHeight="1" x14ac:dyDescent="0.3">
      <c r="A11" s="122" t="s">
        <v>4556</v>
      </c>
      <c r="B11" s="124"/>
      <c r="C11" s="124" t="s">
        <v>14</v>
      </c>
      <c r="D11" s="124" t="s">
        <v>4557</v>
      </c>
    </row>
    <row r="12" spans="1:4" ht="54" customHeight="1" x14ac:dyDescent="0.3">
      <c r="A12" s="125" t="s">
        <v>4558</v>
      </c>
      <c r="B12" s="126"/>
      <c r="C12" s="126" t="s">
        <v>24</v>
      </c>
      <c r="D12" s="126" t="s">
        <v>4559</v>
      </c>
    </row>
    <row r="13" spans="1:4" ht="54" customHeight="1" x14ac:dyDescent="0.3">
      <c r="A13" s="122" t="s">
        <v>4560</v>
      </c>
      <c r="B13" s="124">
        <f>T1_PROJEKTE_01_25!J24</f>
        <v>300</v>
      </c>
      <c r="C13" s="124" t="s">
        <v>24</v>
      </c>
      <c r="D13" s="124" t="s">
        <v>4561</v>
      </c>
    </row>
    <row r="14" spans="1:4" ht="54" customHeight="1" x14ac:dyDescent="0.3">
      <c r="A14" s="125" t="s">
        <v>4562</v>
      </c>
      <c r="B14" s="126">
        <f>T1_PROJEKTE_01_25!J55</f>
        <v>4000</v>
      </c>
      <c r="C14" s="126" t="s">
        <v>24</v>
      </c>
      <c r="D14" s="126" t="s">
        <v>4563</v>
      </c>
    </row>
    <row r="15" spans="1:4" ht="54" customHeight="1" x14ac:dyDescent="0.3">
      <c r="A15" s="122" t="s">
        <v>4564</v>
      </c>
      <c r="B15" s="124">
        <f>COUNTIFS(T1_PROJEKTE_01_25!F5:F200,"EIGENPROJEKT",T1_PROJEKTE_01_25!T5:T200,"JA")</f>
        <v>36</v>
      </c>
      <c r="C15" s="124" t="s">
        <v>14</v>
      </c>
      <c r="D15" s="124" t="s">
        <v>4565</v>
      </c>
    </row>
    <row r="16" spans="1:4" ht="54" customHeight="1" x14ac:dyDescent="0.3">
      <c r="A16" s="125" t="s">
        <v>4566</v>
      </c>
      <c r="B16" s="126">
        <f>COUNTIFS(T1_PROJEKTE_01_25!F5:F200,"EIGENPROJEKT",T1_PROJEKTE_01_25!T5:T200,"JA",T1_PROJEKTE_01_25!H5:H200,"VOR")</f>
        <v>28</v>
      </c>
      <c r="C16" s="126" t="s">
        <v>14</v>
      </c>
      <c r="D16" s="126" t="s">
        <v>4567</v>
      </c>
    </row>
    <row r="17" spans="1:4" ht="54" customHeight="1" x14ac:dyDescent="0.3">
      <c r="A17" s="122" t="s">
        <v>4568</v>
      </c>
      <c r="B17" s="124">
        <f>COUNTIFS(T1_PROJEKTE_01_25!F5:F200,"EIGENPROJEKT",T1_PROJEKTE_01_25!T5:T200,"JA",T1_PROJEKTE_01_25!H5:H200,"NACH-ERSTBELEG")</f>
        <v>8</v>
      </c>
      <c r="C17" s="124" t="s">
        <v>14</v>
      </c>
      <c r="D17" s="124" t="s">
        <v>4569</v>
      </c>
    </row>
    <row r="18" spans="1:4" ht="54" customHeight="1" x14ac:dyDescent="0.3">
      <c r="A18" s="125" t="s">
        <v>4570</v>
      </c>
      <c r="B18" s="126"/>
      <c r="C18" s="126" t="s">
        <v>203</v>
      </c>
      <c r="D18" s="126" t="s">
        <v>4571</v>
      </c>
    </row>
    <row r="19" spans="1:4" ht="54" customHeight="1" x14ac:dyDescent="0.3">
      <c r="A19" s="122" t="s">
        <v>950</v>
      </c>
      <c r="B19" s="124" t="s">
        <v>4572</v>
      </c>
      <c r="C19" s="124" t="s">
        <v>4573</v>
      </c>
      <c r="D19" s="124" t="s">
        <v>4574</v>
      </c>
    </row>
    <row r="20" spans="1:4" ht="54" customHeight="1" x14ac:dyDescent="0.3">
      <c r="A20" s="125" t="s">
        <v>4575</v>
      </c>
      <c r="B20" s="126" t="s">
        <v>4576</v>
      </c>
      <c r="C20" s="126" t="s">
        <v>4573</v>
      </c>
      <c r="D20" s="126" t="s">
        <v>4577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41" customWidth="1"/>
    <col min="2" max="2" width="70" customWidth="1"/>
    <col min="3" max="3" width="67" customWidth="1"/>
    <col min="4" max="4" width="83" customWidth="1"/>
  </cols>
  <sheetData>
    <row r="1" spans="1:4" ht="36" customHeight="1" x14ac:dyDescent="0.3">
      <c r="A1" s="207" t="s">
        <v>4578</v>
      </c>
      <c r="B1" s="174"/>
      <c r="C1" s="174"/>
      <c r="D1" s="174"/>
    </row>
    <row r="2" spans="1:4" ht="28.95" customHeight="1" x14ac:dyDescent="0.3">
      <c r="A2" s="208" t="s">
        <v>4579</v>
      </c>
      <c r="B2" s="174"/>
      <c r="C2" s="174"/>
      <c r="D2" s="174"/>
    </row>
    <row r="4" spans="1:4" ht="40.049999999999997" customHeight="1" x14ac:dyDescent="0.3">
      <c r="A4" s="110" t="s">
        <v>4580</v>
      </c>
      <c r="B4" s="110" t="s">
        <v>4581</v>
      </c>
      <c r="C4" s="110" t="s">
        <v>4582</v>
      </c>
      <c r="D4" s="110" t="s">
        <v>4583</v>
      </c>
    </row>
    <row r="5" spans="1:4" ht="55.05" customHeight="1" x14ac:dyDescent="0.3">
      <c r="A5" s="111" t="s">
        <v>4584</v>
      </c>
      <c r="B5" s="111" t="s">
        <v>4585</v>
      </c>
      <c r="C5" s="111" t="s">
        <v>4586</v>
      </c>
      <c r="D5" s="111" t="s">
        <v>4587</v>
      </c>
    </row>
    <row r="6" spans="1:4" ht="55.05" customHeight="1" x14ac:dyDescent="0.3">
      <c r="A6" s="105" t="s">
        <v>4588</v>
      </c>
      <c r="B6" s="105" t="s">
        <v>4589</v>
      </c>
      <c r="C6" s="105" t="s">
        <v>4590</v>
      </c>
      <c r="D6" s="105" t="s">
        <v>4591</v>
      </c>
    </row>
    <row r="7" spans="1:4" ht="55.05" customHeight="1" x14ac:dyDescent="0.3">
      <c r="A7" s="111" t="s">
        <v>4592</v>
      </c>
      <c r="B7" s="111" t="s">
        <v>4593</v>
      </c>
      <c r="C7" s="111" t="s">
        <v>4594</v>
      </c>
      <c r="D7" s="111" t="s">
        <v>4595</v>
      </c>
    </row>
    <row r="8" spans="1:4" ht="55.05" customHeight="1" x14ac:dyDescent="0.3">
      <c r="A8" s="105" t="s">
        <v>4596</v>
      </c>
      <c r="B8" s="105" t="s">
        <v>4597</v>
      </c>
      <c r="C8" s="105" t="s">
        <v>4598</v>
      </c>
      <c r="D8" s="105" t="s">
        <v>4599</v>
      </c>
    </row>
    <row r="9" spans="1:4" ht="55.05" customHeight="1" x14ac:dyDescent="0.3">
      <c r="A9" s="111" t="s">
        <v>4600</v>
      </c>
      <c r="B9" s="111" t="s">
        <v>4601</v>
      </c>
      <c r="C9" s="111" t="s">
        <v>4602</v>
      </c>
      <c r="D9" s="111" t="s">
        <v>4603</v>
      </c>
    </row>
    <row r="10" spans="1:4" ht="55.05" customHeight="1" x14ac:dyDescent="0.3">
      <c r="A10" s="105" t="s">
        <v>4604</v>
      </c>
      <c r="B10" s="105" t="s">
        <v>4605</v>
      </c>
      <c r="C10" s="105" t="s">
        <v>4606</v>
      </c>
      <c r="D10" s="105" t="s">
        <v>4607</v>
      </c>
    </row>
    <row r="11" spans="1:4" ht="55.05" customHeight="1" x14ac:dyDescent="0.3">
      <c r="A11" s="111" t="s">
        <v>4608</v>
      </c>
      <c r="B11" s="111" t="s">
        <v>4609</v>
      </c>
      <c r="C11" s="111" t="s">
        <v>4610</v>
      </c>
      <c r="D11" s="111" t="s">
        <v>4611</v>
      </c>
    </row>
    <row r="12" spans="1:4" ht="55.05" customHeight="1" x14ac:dyDescent="0.3">
      <c r="A12" s="105" t="s">
        <v>4612</v>
      </c>
      <c r="B12" s="105" t="s">
        <v>4613</v>
      </c>
      <c r="C12" s="105" t="s">
        <v>4614</v>
      </c>
      <c r="D12" s="105" t="s">
        <v>4615</v>
      </c>
    </row>
    <row r="13" spans="1:4" ht="55.05" customHeight="1" x14ac:dyDescent="0.3">
      <c r="A13" s="111" t="s">
        <v>4616</v>
      </c>
      <c r="B13" s="111" t="s">
        <v>4617</v>
      </c>
      <c r="C13" s="111" t="s">
        <v>4618</v>
      </c>
      <c r="D13" s="111" t="s">
        <v>4619</v>
      </c>
    </row>
    <row r="14" spans="1:4" ht="55.05" customHeight="1" x14ac:dyDescent="0.3">
      <c r="A14" s="105" t="s">
        <v>4620</v>
      </c>
      <c r="B14" s="105" t="s">
        <v>4621</v>
      </c>
      <c r="C14" s="105" t="s">
        <v>4622</v>
      </c>
      <c r="D14" s="105" t="s">
        <v>4623</v>
      </c>
    </row>
    <row r="15" spans="1:4" ht="55.05" customHeight="1" x14ac:dyDescent="0.3">
      <c r="A15" s="111" t="s">
        <v>4624</v>
      </c>
      <c r="B15" s="111" t="s">
        <v>4625</v>
      </c>
      <c r="C15" s="111" t="s">
        <v>4626</v>
      </c>
      <c r="D15" s="111" t="s">
        <v>4627</v>
      </c>
    </row>
    <row r="16" spans="1:4" ht="55.05" customHeight="1" x14ac:dyDescent="0.3">
      <c r="A16" s="105" t="s">
        <v>4628</v>
      </c>
      <c r="B16" s="105" t="s">
        <v>4629</v>
      </c>
      <c r="C16" s="105" t="s">
        <v>4630</v>
      </c>
      <c r="D16" s="105" t="s">
        <v>4631</v>
      </c>
    </row>
  </sheetData>
  <autoFilter ref="A4:D16" xr:uid="{00000000-0009-0000-0000-000022000000}"/>
  <mergeCells count="2">
    <mergeCell ref="A1:D1"/>
    <mergeCell ref="A2:D2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39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3" customWidth="1"/>
    <col min="2" max="2" width="6" customWidth="1"/>
    <col min="3" max="3" width="30" customWidth="1"/>
    <col min="4" max="4" width="52" customWidth="1"/>
    <col min="5" max="5" width="24" customWidth="1"/>
    <col min="6" max="6" width="22" customWidth="1"/>
    <col min="7" max="7" width="18" customWidth="1"/>
    <col min="8" max="8" width="20" customWidth="1"/>
    <col min="9" max="9" width="44" customWidth="1"/>
    <col min="10" max="10" width="18" customWidth="1"/>
    <col min="11" max="11" width="35" customWidth="1"/>
    <col min="12" max="12" width="37" customWidth="1"/>
    <col min="13" max="13" width="45" customWidth="1"/>
    <col min="14" max="14" width="38" customWidth="1"/>
    <col min="15" max="15" width="25" customWidth="1"/>
    <col min="16" max="16" width="28" customWidth="1"/>
    <col min="17" max="18" width="42" customWidth="1"/>
    <col min="19" max="19" width="39" customWidth="1"/>
    <col min="20" max="20" width="18" customWidth="1"/>
  </cols>
  <sheetData>
    <row r="1" spans="1:20" ht="34.950000000000003" customHeight="1" x14ac:dyDescent="0.3">
      <c r="A1" s="181" t="s">
        <v>4632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0" ht="37.950000000000003" customHeight="1" x14ac:dyDescent="0.3">
      <c r="A2" s="182" t="s">
        <v>4633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</row>
    <row r="4" spans="1:20" ht="40.049999999999997" customHeight="1" x14ac:dyDescent="0.3">
      <c r="A4" s="128" t="s">
        <v>177</v>
      </c>
      <c r="B4" s="128" t="s">
        <v>709</v>
      </c>
      <c r="C4" s="128" t="s">
        <v>1252</v>
      </c>
      <c r="D4" s="128" t="s">
        <v>4634</v>
      </c>
      <c r="E4" s="128" t="s">
        <v>4635</v>
      </c>
      <c r="F4" s="128" t="s">
        <v>3895</v>
      </c>
      <c r="G4" s="128" t="s">
        <v>3896</v>
      </c>
      <c r="H4" s="128" t="s">
        <v>4636</v>
      </c>
      <c r="I4" s="128" t="s">
        <v>4637</v>
      </c>
      <c r="J4" s="128" t="s">
        <v>4638</v>
      </c>
      <c r="K4" s="128" t="s">
        <v>187</v>
      </c>
      <c r="L4" s="128" t="s">
        <v>4639</v>
      </c>
      <c r="M4" s="128" t="s">
        <v>4640</v>
      </c>
      <c r="N4" s="128" t="s">
        <v>4641</v>
      </c>
      <c r="O4" s="128" t="s">
        <v>4642</v>
      </c>
      <c r="P4" s="128" t="s">
        <v>4643</v>
      </c>
      <c r="Q4" s="128" t="s">
        <v>191</v>
      </c>
      <c r="R4" s="128" t="s">
        <v>192</v>
      </c>
      <c r="S4" s="128" t="s">
        <v>4644</v>
      </c>
      <c r="T4" s="128" t="s">
        <v>4645</v>
      </c>
    </row>
    <row r="5" spans="1:20" ht="60" customHeight="1" x14ac:dyDescent="0.3">
      <c r="A5" s="129" t="s">
        <v>4646</v>
      </c>
      <c r="B5" s="131">
        <v>29</v>
      </c>
      <c r="C5" s="129" t="s">
        <v>803</v>
      </c>
      <c r="D5" s="129" t="s">
        <v>4647</v>
      </c>
      <c r="E5" s="129" t="s">
        <v>4648</v>
      </c>
      <c r="F5" s="129" t="s">
        <v>3913</v>
      </c>
      <c r="G5" s="129" t="s">
        <v>4649</v>
      </c>
      <c r="H5" s="132" t="s">
        <v>199</v>
      </c>
      <c r="I5" s="129" t="s">
        <v>4650</v>
      </c>
      <c r="J5" s="133">
        <v>521</v>
      </c>
      <c r="K5" s="129" t="s">
        <v>4651</v>
      </c>
      <c r="L5" s="129" t="s">
        <v>4652</v>
      </c>
      <c r="M5" s="129" t="s">
        <v>4653</v>
      </c>
      <c r="N5" s="129" t="s">
        <v>4654</v>
      </c>
      <c r="O5" s="129" t="s">
        <v>4655</v>
      </c>
      <c r="P5" s="129" t="s">
        <v>4656</v>
      </c>
      <c r="Q5" s="134" t="s">
        <v>4657</v>
      </c>
      <c r="R5" s="134" t="s">
        <v>4658</v>
      </c>
      <c r="S5" s="129" t="s">
        <v>4659</v>
      </c>
      <c r="T5" s="129" t="s">
        <v>214</v>
      </c>
    </row>
    <row r="6" spans="1:20" ht="60" customHeight="1" x14ac:dyDescent="0.3">
      <c r="A6" s="129" t="s">
        <v>4660</v>
      </c>
      <c r="B6" s="131">
        <v>29</v>
      </c>
      <c r="C6" s="129" t="s">
        <v>803</v>
      </c>
      <c r="D6" s="129" t="s">
        <v>4661</v>
      </c>
      <c r="E6" s="129" t="s">
        <v>1706</v>
      </c>
      <c r="F6" s="129" t="s">
        <v>3913</v>
      </c>
      <c r="G6" s="129" t="s">
        <v>4662</v>
      </c>
      <c r="H6" s="135" t="s">
        <v>4364</v>
      </c>
      <c r="I6" s="129" t="s">
        <v>4663</v>
      </c>
      <c r="J6" s="133">
        <v>37.9</v>
      </c>
      <c r="K6" s="129" t="s">
        <v>4664</v>
      </c>
      <c r="L6" s="129" t="s">
        <v>4665</v>
      </c>
      <c r="M6" s="129" t="s">
        <v>4666</v>
      </c>
      <c r="N6" s="129" t="s">
        <v>4667</v>
      </c>
      <c r="O6" s="129" t="s">
        <v>4655</v>
      </c>
      <c r="P6" s="129" t="s">
        <v>4656</v>
      </c>
      <c r="Q6" s="134" t="s">
        <v>4668</v>
      </c>
      <c r="R6" s="129"/>
      <c r="S6" s="129" t="s">
        <v>4659</v>
      </c>
      <c r="T6" s="129" t="s">
        <v>214</v>
      </c>
    </row>
    <row r="7" spans="1:20" ht="60" customHeight="1" x14ac:dyDescent="0.3">
      <c r="A7" s="129" t="s">
        <v>4669</v>
      </c>
      <c r="B7" s="131">
        <v>29</v>
      </c>
      <c r="C7" s="129" t="s">
        <v>803</v>
      </c>
      <c r="D7" s="129" t="s">
        <v>4670</v>
      </c>
      <c r="E7" s="129" t="s">
        <v>1706</v>
      </c>
      <c r="F7" s="129" t="s">
        <v>3913</v>
      </c>
      <c r="G7" s="129" t="s">
        <v>4662</v>
      </c>
      <c r="H7" s="135" t="s">
        <v>4364</v>
      </c>
      <c r="I7" s="129" t="s">
        <v>4671</v>
      </c>
      <c r="J7" s="133">
        <v>40.9</v>
      </c>
      <c r="K7" s="129" t="s">
        <v>4664</v>
      </c>
      <c r="L7" s="129" t="s">
        <v>4672</v>
      </c>
      <c r="M7" s="129" t="s">
        <v>4666</v>
      </c>
      <c r="N7" s="129" t="s">
        <v>4667</v>
      </c>
      <c r="O7" s="129" t="s">
        <v>4655</v>
      </c>
      <c r="P7" s="129" t="s">
        <v>4656</v>
      </c>
      <c r="Q7" s="134" t="s">
        <v>4668</v>
      </c>
      <c r="R7" s="129"/>
      <c r="S7" s="129" t="s">
        <v>4659</v>
      </c>
      <c r="T7" s="129" t="s">
        <v>214</v>
      </c>
    </row>
    <row r="8" spans="1:20" ht="60" customHeight="1" x14ac:dyDescent="0.3">
      <c r="A8" s="129" t="s">
        <v>4673</v>
      </c>
      <c r="B8" s="131">
        <v>30</v>
      </c>
      <c r="C8" s="129" t="s">
        <v>267</v>
      </c>
      <c r="D8" s="129" t="s">
        <v>4674</v>
      </c>
      <c r="E8" s="129" t="s">
        <v>4675</v>
      </c>
      <c r="F8" s="129" t="s">
        <v>3913</v>
      </c>
      <c r="G8" s="129" t="s">
        <v>4676</v>
      </c>
      <c r="H8" s="132" t="s">
        <v>199</v>
      </c>
      <c r="I8" s="129" t="s">
        <v>4677</v>
      </c>
      <c r="J8" s="133">
        <v>45</v>
      </c>
      <c r="K8" s="129" t="s">
        <v>4678</v>
      </c>
      <c r="L8" s="129" t="s">
        <v>4679</v>
      </c>
      <c r="M8" s="129" t="s">
        <v>4680</v>
      </c>
      <c r="N8" s="129" t="s">
        <v>4681</v>
      </c>
      <c r="O8" s="129" t="s">
        <v>4655</v>
      </c>
      <c r="P8" s="129" t="s">
        <v>4656</v>
      </c>
      <c r="Q8" s="134" t="s">
        <v>4682</v>
      </c>
      <c r="R8" s="134" t="s">
        <v>272</v>
      </c>
      <c r="S8" s="129" t="s">
        <v>4659</v>
      </c>
      <c r="T8" s="129" t="s">
        <v>214</v>
      </c>
    </row>
    <row r="9" spans="1:20" ht="60" customHeight="1" x14ac:dyDescent="0.3">
      <c r="A9" s="129" t="s">
        <v>4683</v>
      </c>
      <c r="B9" s="131">
        <v>30</v>
      </c>
      <c r="C9" s="129" t="s">
        <v>267</v>
      </c>
      <c r="D9" s="129" t="s">
        <v>4684</v>
      </c>
      <c r="E9" s="129" t="s">
        <v>4685</v>
      </c>
      <c r="F9" s="129" t="s">
        <v>3913</v>
      </c>
      <c r="G9" s="129" t="s">
        <v>4676</v>
      </c>
      <c r="H9" s="132" t="s">
        <v>199</v>
      </c>
      <c r="I9" s="129" t="s">
        <v>4686</v>
      </c>
      <c r="J9" s="133">
        <v>11</v>
      </c>
      <c r="K9" s="129" t="s">
        <v>4687</v>
      </c>
      <c r="L9" s="129" t="s">
        <v>4688</v>
      </c>
      <c r="M9" s="129" t="s">
        <v>4666</v>
      </c>
      <c r="N9" s="129" t="s">
        <v>4689</v>
      </c>
      <c r="O9" s="129" t="s">
        <v>4655</v>
      </c>
      <c r="P9" s="129" t="s">
        <v>4656</v>
      </c>
      <c r="Q9" s="134" t="s">
        <v>277</v>
      </c>
      <c r="R9" s="129"/>
      <c r="S9" s="129" t="s">
        <v>4659</v>
      </c>
      <c r="T9" s="129" t="s">
        <v>214</v>
      </c>
    </row>
    <row r="10" spans="1:20" ht="60" customHeight="1" x14ac:dyDescent="0.3">
      <c r="A10" s="129" t="s">
        <v>4690</v>
      </c>
      <c r="B10" s="131">
        <v>30</v>
      </c>
      <c r="C10" s="129" t="s">
        <v>267</v>
      </c>
      <c r="D10" s="129" t="s">
        <v>4691</v>
      </c>
      <c r="E10" s="129" t="s">
        <v>4692</v>
      </c>
      <c r="F10" s="129" t="s">
        <v>3913</v>
      </c>
      <c r="G10" s="129" t="s">
        <v>4676</v>
      </c>
      <c r="H10" s="132" t="s">
        <v>199</v>
      </c>
      <c r="I10" s="129" t="s">
        <v>4686</v>
      </c>
      <c r="J10" s="133">
        <v>8</v>
      </c>
      <c r="K10" s="129" t="s">
        <v>4693</v>
      </c>
      <c r="L10" s="129" t="s">
        <v>4694</v>
      </c>
      <c r="M10" s="129" t="s">
        <v>4666</v>
      </c>
      <c r="N10" s="129" t="s">
        <v>4695</v>
      </c>
      <c r="O10" s="129" t="s">
        <v>4655</v>
      </c>
      <c r="P10" s="129" t="s">
        <v>4656</v>
      </c>
      <c r="Q10" s="134" t="s">
        <v>277</v>
      </c>
      <c r="R10" s="129"/>
      <c r="S10" s="129" t="s">
        <v>4659</v>
      </c>
      <c r="T10" s="129" t="s">
        <v>214</v>
      </c>
    </row>
    <row r="11" spans="1:20" ht="60" customHeight="1" x14ac:dyDescent="0.3">
      <c r="A11" s="129" t="s">
        <v>4696</v>
      </c>
      <c r="B11" s="131">
        <v>33</v>
      </c>
      <c r="C11" s="129" t="s">
        <v>279</v>
      </c>
      <c r="D11" s="129" t="s">
        <v>4697</v>
      </c>
      <c r="E11" s="129" t="s">
        <v>4698</v>
      </c>
      <c r="F11" s="129" t="s">
        <v>3913</v>
      </c>
      <c r="G11" s="129" t="s">
        <v>4699</v>
      </c>
      <c r="H11" s="132" t="s">
        <v>199</v>
      </c>
      <c r="I11" s="129" t="s">
        <v>4700</v>
      </c>
      <c r="J11" s="133"/>
      <c r="K11" s="129" t="s">
        <v>4701</v>
      </c>
      <c r="L11" s="129" t="s">
        <v>4702</v>
      </c>
      <c r="M11" s="129" t="s">
        <v>4703</v>
      </c>
      <c r="N11" s="129" t="s">
        <v>4704</v>
      </c>
      <c r="O11" s="129" t="s">
        <v>4655</v>
      </c>
      <c r="P11" s="129" t="s">
        <v>4656</v>
      </c>
      <c r="Q11" s="134" t="s">
        <v>284</v>
      </c>
      <c r="R11" s="134" t="s">
        <v>4705</v>
      </c>
      <c r="S11" s="129" t="s">
        <v>4659</v>
      </c>
      <c r="T11" s="129" t="s">
        <v>214</v>
      </c>
    </row>
    <row r="12" spans="1:20" ht="60" customHeight="1" x14ac:dyDescent="0.3">
      <c r="A12" s="129" t="s">
        <v>4706</v>
      </c>
      <c r="B12" s="131">
        <v>34</v>
      </c>
      <c r="C12" s="129" t="s">
        <v>286</v>
      </c>
      <c r="D12" s="129" t="s">
        <v>4707</v>
      </c>
      <c r="E12" s="129" t="s">
        <v>4269</v>
      </c>
      <c r="F12" s="129" t="s">
        <v>3913</v>
      </c>
      <c r="G12" s="129" t="s">
        <v>4708</v>
      </c>
      <c r="H12" s="132" t="s">
        <v>199</v>
      </c>
      <c r="I12" s="129" t="s">
        <v>4709</v>
      </c>
      <c r="J12" s="133"/>
      <c r="K12" s="129" t="s">
        <v>4710</v>
      </c>
      <c r="L12" s="129" t="s">
        <v>4711</v>
      </c>
      <c r="M12" s="129" t="s">
        <v>4712</v>
      </c>
      <c r="N12" s="129" t="s">
        <v>4713</v>
      </c>
      <c r="O12" s="129" t="s">
        <v>4655</v>
      </c>
      <c r="P12" s="129" t="s">
        <v>4656</v>
      </c>
      <c r="Q12" s="134" t="s">
        <v>2460</v>
      </c>
      <c r="R12" s="134" t="s">
        <v>4714</v>
      </c>
      <c r="S12" s="129" t="s">
        <v>4659</v>
      </c>
      <c r="T12" s="129" t="s">
        <v>214</v>
      </c>
    </row>
    <row r="13" spans="1:20" ht="60" customHeight="1" x14ac:dyDescent="0.3">
      <c r="A13" s="129" t="s">
        <v>4715</v>
      </c>
      <c r="B13" s="131">
        <v>34</v>
      </c>
      <c r="C13" s="129" t="s">
        <v>286</v>
      </c>
      <c r="D13" s="129" t="s">
        <v>4716</v>
      </c>
      <c r="E13" s="129" t="s">
        <v>4269</v>
      </c>
      <c r="F13" s="129" t="s">
        <v>3913</v>
      </c>
      <c r="G13" s="129" t="s">
        <v>4717</v>
      </c>
      <c r="H13" s="136" t="s">
        <v>3957</v>
      </c>
      <c r="I13" s="129" t="s">
        <v>4718</v>
      </c>
      <c r="J13" s="133"/>
      <c r="K13" s="129" t="s">
        <v>4719</v>
      </c>
      <c r="L13" s="129" t="s">
        <v>4720</v>
      </c>
      <c r="M13" s="129" t="s">
        <v>4721</v>
      </c>
      <c r="N13" s="129" t="s">
        <v>4722</v>
      </c>
      <c r="O13" s="129" t="s">
        <v>4655</v>
      </c>
      <c r="P13" s="129" t="s">
        <v>4656</v>
      </c>
      <c r="Q13" s="134" t="s">
        <v>293</v>
      </c>
      <c r="R13" s="129"/>
      <c r="S13" s="129" t="s">
        <v>4659</v>
      </c>
      <c r="T13" s="129" t="s">
        <v>214</v>
      </c>
    </row>
    <row r="14" spans="1:20" ht="60" customHeight="1" x14ac:dyDescent="0.3">
      <c r="A14" s="129" t="s">
        <v>4723</v>
      </c>
      <c r="B14" s="131">
        <v>35</v>
      </c>
      <c r="C14" s="129" t="s">
        <v>814</v>
      </c>
      <c r="D14" s="129" t="s">
        <v>4724</v>
      </c>
      <c r="E14" s="129" t="s">
        <v>4725</v>
      </c>
      <c r="F14" s="129" t="s">
        <v>3913</v>
      </c>
      <c r="G14" s="129" t="s">
        <v>4726</v>
      </c>
      <c r="H14" s="132" t="s">
        <v>199</v>
      </c>
      <c r="I14" s="129" t="s">
        <v>4727</v>
      </c>
      <c r="J14" s="133">
        <v>150</v>
      </c>
      <c r="K14" s="129" t="s">
        <v>4728</v>
      </c>
      <c r="L14" s="129" t="s">
        <v>4729</v>
      </c>
      <c r="M14" s="129" t="s">
        <v>4730</v>
      </c>
      <c r="N14" s="129" t="s">
        <v>4731</v>
      </c>
      <c r="O14" s="129" t="s">
        <v>4655</v>
      </c>
      <c r="P14" s="129" t="s">
        <v>4656</v>
      </c>
      <c r="Q14" s="134" t="s">
        <v>4732</v>
      </c>
      <c r="R14" s="129"/>
      <c r="S14" s="129" t="s">
        <v>4659</v>
      </c>
      <c r="T14" s="129" t="s">
        <v>203</v>
      </c>
    </row>
    <row r="15" spans="1:20" ht="60" customHeight="1" x14ac:dyDescent="0.3">
      <c r="A15" s="129" t="s">
        <v>4733</v>
      </c>
      <c r="B15" s="131">
        <v>35</v>
      </c>
      <c r="C15" s="129" t="s">
        <v>814</v>
      </c>
      <c r="D15" s="129" t="s">
        <v>4734</v>
      </c>
      <c r="E15" s="129" t="s">
        <v>4725</v>
      </c>
      <c r="F15" s="129" t="s">
        <v>3913</v>
      </c>
      <c r="G15" s="129" t="s">
        <v>4735</v>
      </c>
      <c r="H15" s="132" t="s">
        <v>199</v>
      </c>
      <c r="I15" s="129" t="s">
        <v>4736</v>
      </c>
      <c r="J15" s="133"/>
      <c r="K15" s="129" t="s">
        <v>4737</v>
      </c>
      <c r="L15" s="129" t="s">
        <v>4308</v>
      </c>
      <c r="M15" s="129" t="s">
        <v>4738</v>
      </c>
      <c r="N15" s="129" t="s">
        <v>4739</v>
      </c>
      <c r="O15" s="129" t="s">
        <v>4655</v>
      </c>
      <c r="P15" s="129" t="s">
        <v>4656</v>
      </c>
      <c r="Q15" s="134" t="s">
        <v>4740</v>
      </c>
      <c r="R15" s="129"/>
      <c r="S15" s="129" t="s">
        <v>4659</v>
      </c>
      <c r="T15" s="129" t="s">
        <v>203</v>
      </c>
    </row>
    <row r="16" spans="1:20" ht="60" customHeight="1" x14ac:dyDescent="0.3">
      <c r="A16" s="129" t="s">
        <v>4741</v>
      </c>
      <c r="B16" s="131">
        <v>37</v>
      </c>
      <c r="C16" s="129" t="s">
        <v>296</v>
      </c>
      <c r="D16" s="129" t="s">
        <v>4742</v>
      </c>
      <c r="E16" s="129" t="s">
        <v>4269</v>
      </c>
      <c r="F16" s="129" t="s">
        <v>3913</v>
      </c>
      <c r="G16" s="129" t="s">
        <v>4743</v>
      </c>
      <c r="H16" s="132" t="s">
        <v>199</v>
      </c>
      <c r="I16" s="129" t="s">
        <v>4744</v>
      </c>
      <c r="J16" s="133"/>
      <c r="K16" s="129" t="s">
        <v>4745</v>
      </c>
      <c r="L16" s="129" t="s">
        <v>4746</v>
      </c>
      <c r="M16" s="129" t="s">
        <v>4747</v>
      </c>
      <c r="N16" s="129" t="s">
        <v>4748</v>
      </c>
      <c r="O16" s="129" t="s">
        <v>4655</v>
      </c>
      <c r="P16" s="129" t="s">
        <v>4656</v>
      </c>
      <c r="Q16" s="134" t="s">
        <v>4749</v>
      </c>
      <c r="R16" s="134" t="s">
        <v>4750</v>
      </c>
      <c r="S16" s="129" t="s">
        <v>4659</v>
      </c>
      <c r="T16" s="129" t="s">
        <v>214</v>
      </c>
    </row>
    <row r="17" spans="1:20" ht="60" customHeight="1" x14ac:dyDescent="0.3">
      <c r="A17" s="129" t="s">
        <v>4751</v>
      </c>
      <c r="B17" s="131">
        <v>38</v>
      </c>
      <c r="C17" s="129" t="s">
        <v>304</v>
      </c>
      <c r="D17" s="129" t="s">
        <v>4752</v>
      </c>
      <c r="E17" s="129" t="s">
        <v>4753</v>
      </c>
      <c r="F17" s="129" t="s">
        <v>3913</v>
      </c>
      <c r="G17" s="129" t="s">
        <v>4754</v>
      </c>
      <c r="H17" s="132" t="s">
        <v>199</v>
      </c>
      <c r="I17" s="129" t="s">
        <v>4755</v>
      </c>
      <c r="J17" s="133">
        <v>1000</v>
      </c>
      <c r="K17" s="129" t="s">
        <v>4756</v>
      </c>
      <c r="L17" s="129" t="s">
        <v>4757</v>
      </c>
      <c r="M17" s="129" t="s">
        <v>4758</v>
      </c>
      <c r="N17" s="129" t="s">
        <v>4759</v>
      </c>
      <c r="O17" s="129" t="s">
        <v>4655</v>
      </c>
      <c r="P17" s="129" t="s">
        <v>4656</v>
      </c>
      <c r="Q17" s="134" t="s">
        <v>308</v>
      </c>
      <c r="R17" s="129"/>
      <c r="S17" s="129" t="s">
        <v>4659</v>
      </c>
      <c r="T17" s="129" t="s">
        <v>214</v>
      </c>
    </row>
    <row r="18" spans="1:20" ht="60" customHeight="1" x14ac:dyDescent="0.3">
      <c r="A18" s="129" t="s">
        <v>4760</v>
      </c>
      <c r="B18" s="131">
        <v>39</v>
      </c>
      <c r="C18" s="129" t="s">
        <v>820</v>
      </c>
      <c r="D18" s="129" t="s">
        <v>4761</v>
      </c>
      <c r="E18" s="129" t="s">
        <v>4762</v>
      </c>
      <c r="F18" s="129" t="s">
        <v>3913</v>
      </c>
      <c r="G18" s="129" t="s">
        <v>4662</v>
      </c>
      <c r="H18" s="136" t="s">
        <v>3957</v>
      </c>
      <c r="I18" s="129" t="s">
        <v>4763</v>
      </c>
      <c r="J18" s="133"/>
      <c r="K18" s="129" t="s">
        <v>4764</v>
      </c>
      <c r="L18" s="129" t="s">
        <v>4765</v>
      </c>
      <c r="M18" s="129" t="s">
        <v>4766</v>
      </c>
      <c r="N18" s="129" t="s">
        <v>4767</v>
      </c>
      <c r="O18" s="129" t="s">
        <v>4655</v>
      </c>
      <c r="P18" s="129" t="s">
        <v>4656</v>
      </c>
      <c r="Q18" s="134" t="s">
        <v>4768</v>
      </c>
      <c r="R18" s="134" t="s">
        <v>4769</v>
      </c>
      <c r="S18" s="129" t="s">
        <v>4659</v>
      </c>
      <c r="T18" s="129" t="s">
        <v>214</v>
      </c>
    </row>
    <row r="19" spans="1:20" ht="60" customHeight="1" x14ac:dyDescent="0.3">
      <c r="A19" s="129" t="s">
        <v>4770</v>
      </c>
      <c r="B19" s="131">
        <v>39</v>
      </c>
      <c r="C19" s="129" t="s">
        <v>820</v>
      </c>
      <c r="D19" s="129" t="s">
        <v>4771</v>
      </c>
      <c r="E19" s="129" t="s">
        <v>4762</v>
      </c>
      <c r="F19" s="129" t="s">
        <v>3913</v>
      </c>
      <c r="G19" s="129" t="s">
        <v>4662</v>
      </c>
      <c r="H19" s="136" t="s">
        <v>3957</v>
      </c>
      <c r="I19" s="129" t="s">
        <v>4772</v>
      </c>
      <c r="J19" s="133"/>
      <c r="K19" s="129" t="s">
        <v>4773</v>
      </c>
      <c r="L19" s="129" t="s">
        <v>4774</v>
      </c>
      <c r="M19" s="129" t="s">
        <v>4775</v>
      </c>
      <c r="N19" s="129" t="s">
        <v>4776</v>
      </c>
      <c r="O19" s="129" t="s">
        <v>4655</v>
      </c>
      <c r="P19" s="129" t="s">
        <v>4656</v>
      </c>
      <c r="Q19" s="134" t="s">
        <v>4768</v>
      </c>
      <c r="R19" s="134" t="s">
        <v>4769</v>
      </c>
      <c r="S19" s="129" t="s">
        <v>4659</v>
      </c>
      <c r="T19" s="129" t="s">
        <v>214</v>
      </c>
    </row>
    <row r="20" spans="1:20" ht="60" customHeight="1" x14ac:dyDescent="0.3">
      <c r="A20" s="129" t="s">
        <v>4777</v>
      </c>
      <c r="B20" s="131">
        <v>40</v>
      </c>
      <c r="C20" s="129" t="s">
        <v>310</v>
      </c>
      <c r="D20" s="129" t="s">
        <v>4778</v>
      </c>
      <c r="E20" s="129" t="s">
        <v>4779</v>
      </c>
      <c r="F20" s="129" t="s">
        <v>3913</v>
      </c>
      <c r="G20" s="129" t="s">
        <v>4780</v>
      </c>
      <c r="H20" s="132" t="s">
        <v>199</v>
      </c>
      <c r="I20" s="129" t="s">
        <v>4781</v>
      </c>
      <c r="J20" s="133"/>
      <c r="K20" s="129" t="s">
        <v>4782</v>
      </c>
      <c r="L20" s="129" t="s">
        <v>4783</v>
      </c>
      <c r="M20" s="129" t="s">
        <v>4784</v>
      </c>
      <c r="N20" s="129" t="s">
        <v>4785</v>
      </c>
      <c r="O20" s="129" t="s">
        <v>4655</v>
      </c>
      <c r="P20" s="129" t="s">
        <v>4656</v>
      </c>
      <c r="Q20" s="134" t="s">
        <v>4786</v>
      </c>
      <c r="R20" s="134" t="s">
        <v>4787</v>
      </c>
      <c r="S20" s="129" t="s">
        <v>4659</v>
      </c>
      <c r="T20" s="129" t="s">
        <v>214</v>
      </c>
    </row>
    <row r="21" spans="1:20" ht="60" customHeight="1" x14ac:dyDescent="0.3">
      <c r="A21" s="129" t="s">
        <v>4788</v>
      </c>
      <c r="B21" s="131">
        <v>44</v>
      </c>
      <c r="C21" s="129" t="s">
        <v>829</v>
      </c>
      <c r="D21" s="129" t="s">
        <v>4789</v>
      </c>
      <c r="E21" s="129" t="s">
        <v>4790</v>
      </c>
      <c r="F21" s="129" t="s">
        <v>3913</v>
      </c>
      <c r="G21" s="129" t="s">
        <v>4791</v>
      </c>
      <c r="H21" s="132" t="s">
        <v>199</v>
      </c>
      <c r="I21" s="129" t="s">
        <v>4792</v>
      </c>
      <c r="J21" s="133">
        <v>600</v>
      </c>
      <c r="K21" s="129" t="s">
        <v>4793</v>
      </c>
      <c r="L21" s="129" t="s">
        <v>4794</v>
      </c>
      <c r="M21" s="129" t="s">
        <v>4795</v>
      </c>
      <c r="N21" s="129" t="s">
        <v>4796</v>
      </c>
      <c r="O21" s="129" t="s">
        <v>4655</v>
      </c>
      <c r="P21" s="129" t="s">
        <v>4656</v>
      </c>
      <c r="Q21" s="134" t="s">
        <v>4797</v>
      </c>
      <c r="R21" s="134" t="s">
        <v>4798</v>
      </c>
      <c r="S21" s="129" t="s">
        <v>4659</v>
      </c>
      <c r="T21" s="129" t="s">
        <v>214</v>
      </c>
    </row>
    <row r="22" spans="1:20" ht="60" customHeight="1" x14ac:dyDescent="0.3">
      <c r="A22" s="129" t="s">
        <v>4799</v>
      </c>
      <c r="B22" s="131">
        <v>45</v>
      </c>
      <c r="C22" s="129" t="s">
        <v>315</v>
      </c>
      <c r="D22" s="129" t="s">
        <v>4800</v>
      </c>
      <c r="E22" s="129" t="s">
        <v>1421</v>
      </c>
      <c r="F22" s="129" t="s">
        <v>198</v>
      </c>
      <c r="G22" s="129" t="s">
        <v>336</v>
      </c>
      <c r="H22" s="132" t="s">
        <v>199</v>
      </c>
      <c r="I22" s="129" t="s">
        <v>4801</v>
      </c>
      <c r="J22" s="133"/>
      <c r="K22" s="129" t="s">
        <v>4802</v>
      </c>
      <c r="L22" s="129" t="s">
        <v>4803</v>
      </c>
      <c r="M22" s="129" t="s">
        <v>4804</v>
      </c>
      <c r="N22" s="129" t="s">
        <v>4805</v>
      </c>
      <c r="O22" s="129" t="s">
        <v>4655</v>
      </c>
      <c r="P22" s="129" t="s">
        <v>4656</v>
      </c>
      <c r="Q22" s="134" t="s">
        <v>1298</v>
      </c>
      <c r="R22" s="129"/>
      <c r="S22" s="129" t="s">
        <v>4659</v>
      </c>
      <c r="T22" s="129" t="s">
        <v>214</v>
      </c>
    </row>
    <row r="23" spans="1:20" ht="60" customHeight="1" x14ac:dyDescent="0.3">
      <c r="A23" s="129" t="s">
        <v>4806</v>
      </c>
      <c r="B23" s="131">
        <v>45</v>
      </c>
      <c r="C23" s="129" t="s">
        <v>315</v>
      </c>
      <c r="D23" s="129" t="s">
        <v>4807</v>
      </c>
      <c r="E23" s="129" t="s">
        <v>3954</v>
      </c>
      <c r="F23" s="129" t="s">
        <v>3913</v>
      </c>
      <c r="G23" s="129" t="s">
        <v>4808</v>
      </c>
      <c r="H23" s="132" t="s">
        <v>199</v>
      </c>
      <c r="I23" s="129" t="s">
        <v>4809</v>
      </c>
      <c r="J23" s="133">
        <v>1000</v>
      </c>
      <c r="K23" s="129" t="s">
        <v>4810</v>
      </c>
      <c r="L23" s="129" t="s">
        <v>4811</v>
      </c>
      <c r="M23" s="129" t="s">
        <v>4812</v>
      </c>
      <c r="N23" s="129" t="s">
        <v>4813</v>
      </c>
      <c r="O23" s="129" t="s">
        <v>4655</v>
      </c>
      <c r="P23" s="129" t="s">
        <v>4656</v>
      </c>
      <c r="Q23" s="134" t="s">
        <v>323</v>
      </c>
      <c r="R23" s="134" t="s">
        <v>2025</v>
      </c>
      <c r="S23" s="129" t="s">
        <v>4659</v>
      </c>
      <c r="T23" s="129" t="s">
        <v>214</v>
      </c>
    </row>
    <row r="24" spans="1:20" ht="60" customHeight="1" x14ac:dyDescent="0.3">
      <c r="A24" s="129" t="s">
        <v>4814</v>
      </c>
      <c r="B24" s="131">
        <v>47</v>
      </c>
      <c r="C24" s="129" t="s">
        <v>834</v>
      </c>
      <c r="D24" s="129" t="s">
        <v>4815</v>
      </c>
      <c r="E24" s="129" t="s">
        <v>4816</v>
      </c>
      <c r="F24" s="129" t="s">
        <v>3913</v>
      </c>
      <c r="G24" s="129" t="s">
        <v>4817</v>
      </c>
      <c r="H24" s="132" t="s">
        <v>199</v>
      </c>
      <c r="I24" s="129" t="s">
        <v>4818</v>
      </c>
      <c r="J24" s="133"/>
      <c r="K24" s="129" t="s">
        <v>4819</v>
      </c>
      <c r="L24" s="129" t="s">
        <v>4820</v>
      </c>
      <c r="M24" s="129" t="s">
        <v>4821</v>
      </c>
      <c r="N24" s="129" t="s">
        <v>4822</v>
      </c>
      <c r="O24" s="129" t="s">
        <v>4655</v>
      </c>
      <c r="P24" s="129" t="s">
        <v>4656</v>
      </c>
      <c r="Q24" s="134" t="s">
        <v>4823</v>
      </c>
      <c r="R24" s="129"/>
      <c r="S24" s="129" t="s">
        <v>4659</v>
      </c>
      <c r="T24" s="129" t="s">
        <v>214</v>
      </c>
    </row>
    <row r="25" spans="1:20" ht="60" customHeight="1" x14ac:dyDescent="0.3">
      <c r="A25" s="129" t="s">
        <v>4824</v>
      </c>
      <c r="B25" s="131">
        <v>47</v>
      </c>
      <c r="C25" s="129" t="s">
        <v>834</v>
      </c>
      <c r="D25" s="129" t="s">
        <v>4825</v>
      </c>
      <c r="E25" s="129" t="s">
        <v>4826</v>
      </c>
      <c r="F25" s="129" t="s">
        <v>3913</v>
      </c>
      <c r="G25" s="129" t="s">
        <v>210</v>
      </c>
      <c r="H25" s="132" t="s">
        <v>199</v>
      </c>
      <c r="I25" s="129" t="s">
        <v>4827</v>
      </c>
      <c r="J25" s="133"/>
      <c r="K25" s="129" t="s">
        <v>4828</v>
      </c>
      <c r="L25" s="129" t="s">
        <v>4829</v>
      </c>
      <c r="M25" s="129" t="s">
        <v>4830</v>
      </c>
      <c r="N25" s="129" t="s">
        <v>4831</v>
      </c>
      <c r="O25" s="129" t="s">
        <v>4655</v>
      </c>
      <c r="P25" s="129" t="s">
        <v>4656</v>
      </c>
      <c r="Q25" s="134" t="s">
        <v>4832</v>
      </c>
      <c r="R25" s="129"/>
      <c r="S25" s="129" t="s">
        <v>4659</v>
      </c>
      <c r="T25" s="129" t="s">
        <v>214</v>
      </c>
    </row>
    <row r="26" spans="1:20" ht="60" customHeight="1" x14ac:dyDescent="0.3">
      <c r="A26" s="129" t="s">
        <v>4833</v>
      </c>
      <c r="B26" s="131">
        <v>47</v>
      </c>
      <c r="C26" s="129" t="s">
        <v>834</v>
      </c>
      <c r="D26" s="129" t="s">
        <v>4834</v>
      </c>
      <c r="E26" s="129" t="s">
        <v>4826</v>
      </c>
      <c r="F26" s="129" t="s">
        <v>3913</v>
      </c>
      <c r="G26" s="129" t="s">
        <v>4835</v>
      </c>
      <c r="H26" s="132" t="s">
        <v>199</v>
      </c>
      <c r="I26" s="129" t="s">
        <v>4836</v>
      </c>
      <c r="J26" s="133">
        <v>40</v>
      </c>
      <c r="K26" s="129" t="s">
        <v>4837</v>
      </c>
      <c r="L26" s="129" t="s">
        <v>4838</v>
      </c>
      <c r="M26" s="129" t="s">
        <v>4839</v>
      </c>
      <c r="N26" s="129" t="s">
        <v>4840</v>
      </c>
      <c r="O26" s="129" t="s">
        <v>4655</v>
      </c>
      <c r="P26" s="129" t="s">
        <v>4656</v>
      </c>
      <c r="Q26" s="134" t="s">
        <v>4841</v>
      </c>
      <c r="R26" s="129"/>
      <c r="S26" s="129" t="s">
        <v>4659</v>
      </c>
      <c r="T26" s="129" t="s">
        <v>214</v>
      </c>
    </row>
    <row r="27" spans="1:20" ht="60" customHeight="1" x14ac:dyDescent="0.3">
      <c r="A27" s="129" t="s">
        <v>4842</v>
      </c>
      <c r="B27" s="131">
        <v>47</v>
      </c>
      <c r="C27" s="129" t="s">
        <v>834</v>
      </c>
      <c r="D27" s="129" t="s">
        <v>4843</v>
      </c>
      <c r="E27" s="129" t="s">
        <v>4675</v>
      </c>
      <c r="F27" s="129" t="s">
        <v>3913</v>
      </c>
      <c r="G27" s="129" t="s">
        <v>4844</v>
      </c>
      <c r="H27" s="132" t="s">
        <v>199</v>
      </c>
      <c r="I27" s="129" t="s">
        <v>4845</v>
      </c>
      <c r="J27" s="133"/>
      <c r="K27" s="129" t="s">
        <v>4846</v>
      </c>
      <c r="L27" s="129" t="s">
        <v>4847</v>
      </c>
      <c r="M27" s="129" t="s">
        <v>4848</v>
      </c>
      <c r="N27" s="129" t="s">
        <v>4849</v>
      </c>
      <c r="O27" s="129" t="s">
        <v>4655</v>
      </c>
      <c r="P27" s="129" t="s">
        <v>4656</v>
      </c>
      <c r="Q27" s="134" t="s">
        <v>4850</v>
      </c>
      <c r="R27" s="129"/>
      <c r="S27" s="129" t="s">
        <v>4659</v>
      </c>
      <c r="T27" s="129" t="s">
        <v>214</v>
      </c>
    </row>
    <row r="28" spans="1:20" ht="60" customHeight="1" x14ac:dyDescent="0.3">
      <c r="A28" s="129" t="s">
        <v>4851</v>
      </c>
      <c r="B28" s="131">
        <v>47</v>
      </c>
      <c r="C28" s="129" t="s">
        <v>834</v>
      </c>
      <c r="D28" s="129" t="s">
        <v>4852</v>
      </c>
      <c r="E28" s="129" t="s">
        <v>4853</v>
      </c>
      <c r="F28" s="129" t="s">
        <v>3913</v>
      </c>
      <c r="G28" s="129" t="s">
        <v>4854</v>
      </c>
      <c r="H28" s="136" t="s">
        <v>3957</v>
      </c>
      <c r="I28" s="129" t="s">
        <v>4855</v>
      </c>
      <c r="J28" s="133"/>
      <c r="K28" s="129" t="s">
        <v>4856</v>
      </c>
      <c r="L28" s="129" t="s">
        <v>4857</v>
      </c>
      <c r="M28" s="129" t="s">
        <v>4858</v>
      </c>
      <c r="N28" s="129" t="s">
        <v>4859</v>
      </c>
      <c r="O28" s="129" t="s">
        <v>4655</v>
      </c>
      <c r="P28" s="129" t="s">
        <v>4656</v>
      </c>
      <c r="Q28" s="134" t="s">
        <v>4860</v>
      </c>
      <c r="R28" s="129"/>
      <c r="S28" s="129" t="s">
        <v>4659</v>
      </c>
      <c r="T28" s="129" t="s">
        <v>214</v>
      </c>
    </row>
    <row r="29" spans="1:20" ht="60" customHeight="1" x14ac:dyDescent="0.3">
      <c r="A29" s="129" t="s">
        <v>4861</v>
      </c>
      <c r="B29" s="131">
        <v>47</v>
      </c>
      <c r="C29" s="129" t="s">
        <v>834</v>
      </c>
      <c r="D29" s="129" t="s">
        <v>4862</v>
      </c>
      <c r="E29" s="129" t="s">
        <v>4863</v>
      </c>
      <c r="F29" s="129" t="s">
        <v>3913</v>
      </c>
      <c r="G29" s="129" t="s">
        <v>4864</v>
      </c>
      <c r="H29" s="136" t="s">
        <v>3957</v>
      </c>
      <c r="I29" s="129" t="s">
        <v>4865</v>
      </c>
      <c r="J29" s="133"/>
      <c r="K29" s="129" t="s">
        <v>4866</v>
      </c>
      <c r="L29" s="129" t="s">
        <v>4867</v>
      </c>
      <c r="M29" s="129" t="s">
        <v>4868</v>
      </c>
      <c r="N29" s="129" t="s">
        <v>4869</v>
      </c>
      <c r="O29" s="129" t="s">
        <v>4655</v>
      </c>
      <c r="P29" s="129" t="s">
        <v>4656</v>
      </c>
      <c r="Q29" s="134" t="s">
        <v>4870</v>
      </c>
      <c r="R29" s="129"/>
      <c r="S29" s="129" t="s">
        <v>4659</v>
      </c>
      <c r="T29" s="129" t="s">
        <v>214</v>
      </c>
    </row>
    <row r="30" spans="1:20" ht="60" customHeight="1" x14ac:dyDescent="0.3">
      <c r="A30" s="129" t="s">
        <v>4871</v>
      </c>
      <c r="B30" s="131">
        <v>48</v>
      </c>
      <c r="C30" s="129" t="s">
        <v>326</v>
      </c>
      <c r="D30" s="129" t="s">
        <v>4872</v>
      </c>
      <c r="E30" s="129" t="s">
        <v>4873</v>
      </c>
      <c r="F30" s="129" t="s">
        <v>3913</v>
      </c>
      <c r="G30" s="129" t="s">
        <v>4874</v>
      </c>
      <c r="H30" s="136" t="s">
        <v>3957</v>
      </c>
      <c r="I30" s="129" t="s">
        <v>4875</v>
      </c>
      <c r="J30" s="133">
        <v>70</v>
      </c>
      <c r="K30" s="129" t="s">
        <v>4876</v>
      </c>
      <c r="L30" s="129" t="s">
        <v>4877</v>
      </c>
      <c r="M30" s="129" t="s">
        <v>4878</v>
      </c>
      <c r="N30" s="129" t="s">
        <v>4879</v>
      </c>
      <c r="O30" s="129" t="s">
        <v>4655</v>
      </c>
      <c r="P30" s="129" t="s">
        <v>4656</v>
      </c>
      <c r="Q30" s="134" t="s">
        <v>332</v>
      </c>
      <c r="R30" s="134" t="s">
        <v>4880</v>
      </c>
      <c r="S30" s="129" t="s">
        <v>4659</v>
      </c>
      <c r="T30" s="129" t="s">
        <v>214</v>
      </c>
    </row>
    <row r="31" spans="1:20" ht="60" customHeight="1" x14ac:dyDescent="0.3">
      <c r="A31" s="129" t="s">
        <v>4881</v>
      </c>
      <c r="B31" s="131">
        <v>28</v>
      </c>
      <c r="C31" s="129" t="s">
        <v>801</v>
      </c>
      <c r="D31" s="129" t="s">
        <v>4882</v>
      </c>
      <c r="E31" s="129" t="s">
        <v>4883</v>
      </c>
      <c r="F31" s="129" t="s">
        <v>198</v>
      </c>
      <c r="G31" s="129" t="s">
        <v>4884</v>
      </c>
      <c r="H31" s="136" t="s">
        <v>3957</v>
      </c>
      <c r="I31" s="129" t="s">
        <v>4885</v>
      </c>
      <c r="J31" s="133">
        <v>100</v>
      </c>
      <c r="K31" s="129" t="s">
        <v>4886</v>
      </c>
      <c r="L31" s="129" t="s">
        <v>4887</v>
      </c>
      <c r="M31" s="129" t="s">
        <v>4888</v>
      </c>
      <c r="N31" s="129" t="s">
        <v>4889</v>
      </c>
      <c r="O31" s="129" t="s">
        <v>4655</v>
      </c>
      <c r="P31" s="129" t="s">
        <v>4656</v>
      </c>
      <c r="Q31" s="134" t="s">
        <v>1284</v>
      </c>
      <c r="R31" s="129"/>
      <c r="S31" s="129" t="s">
        <v>4659</v>
      </c>
      <c r="T31" s="129" t="s">
        <v>214</v>
      </c>
    </row>
    <row r="32" spans="1:20" ht="60" customHeight="1" x14ac:dyDescent="0.3">
      <c r="A32" s="129" t="s">
        <v>4890</v>
      </c>
      <c r="B32" s="131">
        <v>30</v>
      </c>
      <c r="C32" s="129" t="s">
        <v>267</v>
      </c>
      <c r="D32" s="129" t="s">
        <v>4891</v>
      </c>
      <c r="E32" s="129" t="s">
        <v>1421</v>
      </c>
      <c r="F32" s="129" t="s">
        <v>198</v>
      </c>
      <c r="G32" s="129" t="s">
        <v>4676</v>
      </c>
      <c r="H32" s="132" t="s">
        <v>199</v>
      </c>
      <c r="I32" s="129" t="s">
        <v>4892</v>
      </c>
      <c r="J32" s="133">
        <v>150</v>
      </c>
      <c r="K32" s="129" t="s">
        <v>4893</v>
      </c>
      <c r="L32" s="129" t="s">
        <v>4894</v>
      </c>
      <c r="M32" s="129" t="s">
        <v>4895</v>
      </c>
      <c r="N32" s="129" t="s">
        <v>4896</v>
      </c>
      <c r="O32" s="129" t="s">
        <v>4655</v>
      </c>
      <c r="P32" s="129" t="s">
        <v>4656</v>
      </c>
      <c r="Q32" s="134" t="s">
        <v>277</v>
      </c>
      <c r="R32" s="129"/>
      <c r="S32" s="129" t="s">
        <v>4659</v>
      </c>
      <c r="T32" s="129" t="s">
        <v>214</v>
      </c>
    </row>
    <row r="33" spans="1:20" ht="60" customHeight="1" x14ac:dyDescent="0.3">
      <c r="A33" s="129" t="s">
        <v>4897</v>
      </c>
      <c r="B33" s="131">
        <v>30</v>
      </c>
      <c r="C33" s="129" t="s">
        <v>267</v>
      </c>
      <c r="D33" s="129" t="s">
        <v>4898</v>
      </c>
      <c r="E33" s="129" t="s">
        <v>1421</v>
      </c>
      <c r="F33" s="129" t="s">
        <v>198</v>
      </c>
      <c r="G33" s="129" t="s">
        <v>4662</v>
      </c>
      <c r="H33" s="136" t="s">
        <v>3957</v>
      </c>
      <c r="I33" s="129" t="s">
        <v>4899</v>
      </c>
      <c r="J33" s="133">
        <v>100</v>
      </c>
      <c r="K33" s="129" t="s">
        <v>4900</v>
      </c>
      <c r="L33" s="129" t="s">
        <v>4901</v>
      </c>
      <c r="M33" s="129" t="s">
        <v>4902</v>
      </c>
      <c r="N33" s="129" t="s">
        <v>4903</v>
      </c>
      <c r="O33" s="129" t="s">
        <v>4655</v>
      </c>
      <c r="P33" s="129" t="s">
        <v>4656</v>
      </c>
      <c r="Q33" s="134" t="s">
        <v>4904</v>
      </c>
      <c r="R33" s="129"/>
      <c r="S33" s="129" t="s">
        <v>4659</v>
      </c>
      <c r="T33" s="129" t="s">
        <v>214</v>
      </c>
    </row>
    <row r="34" spans="1:20" ht="60" customHeight="1" x14ac:dyDescent="0.3">
      <c r="A34" s="129" t="s">
        <v>4905</v>
      </c>
      <c r="B34" s="131">
        <v>39</v>
      </c>
      <c r="C34" s="129" t="s">
        <v>820</v>
      </c>
      <c r="D34" s="129" t="s">
        <v>4906</v>
      </c>
      <c r="E34" s="129" t="s">
        <v>4907</v>
      </c>
      <c r="F34" s="129" t="s">
        <v>198</v>
      </c>
      <c r="G34" s="129" t="s">
        <v>4908</v>
      </c>
      <c r="H34" s="132" t="s">
        <v>199</v>
      </c>
      <c r="I34" s="129" t="s">
        <v>4909</v>
      </c>
      <c r="J34" s="133">
        <v>2000</v>
      </c>
      <c r="K34" s="129" t="s">
        <v>4910</v>
      </c>
      <c r="L34" s="129" t="s">
        <v>4911</v>
      </c>
      <c r="M34" s="129" t="s">
        <v>4912</v>
      </c>
      <c r="N34" s="129" t="s">
        <v>4913</v>
      </c>
      <c r="O34" s="129" t="s">
        <v>4655</v>
      </c>
      <c r="P34" s="129" t="s">
        <v>4656</v>
      </c>
      <c r="Q34" s="134" t="s">
        <v>4769</v>
      </c>
      <c r="R34" s="129"/>
      <c r="S34" s="129" t="s">
        <v>4659</v>
      </c>
      <c r="T34" s="129" t="s">
        <v>214</v>
      </c>
    </row>
    <row r="35" spans="1:20" ht="60" customHeight="1" x14ac:dyDescent="0.3">
      <c r="A35" s="129" t="s">
        <v>4914</v>
      </c>
      <c r="B35" s="131">
        <v>40</v>
      </c>
      <c r="C35" s="129" t="s">
        <v>310</v>
      </c>
      <c r="D35" s="129" t="s">
        <v>4915</v>
      </c>
      <c r="E35" s="129" t="s">
        <v>1421</v>
      </c>
      <c r="F35" s="129" t="s">
        <v>198</v>
      </c>
      <c r="G35" s="129" t="s">
        <v>4916</v>
      </c>
      <c r="H35" s="132" t="s">
        <v>199</v>
      </c>
      <c r="I35" s="129" t="s">
        <v>4917</v>
      </c>
      <c r="J35" s="133">
        <v>136</v>
      </c>
      <c r="K35" s="129" t="s">
        <v>4918</v>
      </c>
      <c r="L35" s="129" t="s">
        <v>4919</v>
      </c>
      <c r="M35" s="129" t="s">
        <v>4920</v>
      </c>
      <c r="N35" s="129" t="s">
        <v>4921</v>
      </c>
      <c r="O35" s="129" t="s">
        <v>4655</v>
      </c>
      <c r="P35" s="129" t="s">
        <v>4656</v>
      </c>
      <c r="Q35" s="134" t="s">
        <v>313</v>
      </c>
      <c r="R35" s="129"/>
      <c r="S35" s="129" t="s">
        <v>4659</v>
      </c>
      <c r="T35" s="129" t="s">
        <v>214</v>
      </c>
    </row>
    <row r="36" spans="1:20" ht="60" customHeight="1" x14ac:dyDescent="0.3">
      <c r="A36" s="129" t="s">
        <v>4922</v>
      </c>
      <c r="B36" s="131">
        <v>42</v>
      </c>
      <c r="C36" s="129" t="s">
        <v>825</v>
      </c>
      <c r="D36" s="129" t="s">
        <v>4923</v>
      </c>
      <c r="E36" s="129" t="s">
        <v>4924</v>
      </c>
      <c r="F36" s="129" t="s">
        <v>3955</v>
      </c>
      <c r="G36" s="129" t="s">
        <v>1822</v>
      </c>
      <c r="H36" s="135" t="s">
        <v>4364</v>
      </c>
      <c r="I36" s="129" t="s">
        <v>4925</v>
      </c>
      <c r="J36" s="133">
        <v>90.5</v>
      </c>
      <c r="K36" s="129" t="s">
        <v>4926</v>
      </c>
      <c r="L36" s="129" t="s">
        <v>4927</v>
      </c>
      <c r="M36" s="129" t="s">
        <v>4928</v>
      </c>
      <c r="N36" s="129" t="s">
        <v>4929</v>
      </c>
      <c r="O36" s="129" t="s">
        <v>4655</v>
      </c>
      <c r="P36" s="129" t="s">
        <v>4656</v>
      </c>
      <c r="Q36" s="134" t="s">
        <v>4930</v>
      </c>
      <c r="R36" s="129"/>
      <c r="S36" s="129" t="s">
        <v>4659</v>
      </c>
      <c r="T36" s="129" t="s">
        <v>214</v>
      </c>
    </row>
    <row r="37" spans="1:20" ht="60" customHeight="1" x14ac:dyDescent="0.3">
      <c r="A37" s="129" t="s">
        <v>4931</v>
      </c>
      <c r="B37" s="131">
        <v>36</v>
      </c>
      <c r="C37" s="129" t="s">
        <v>816</v>
      </c>
      <c r="D37" s="129" t="s">
        <v>4932</v>
      </c>
      <c r="E37" s="129" t="s">
        <v>1841</v>
      </c>
      <c r="F37" s="129" t="s">
        <v>4933</v>
      </c>
      <c r="G37" s="129" t="s">
        <v>1608</v>
      </c>
      <c r="H37" s="135" t="s">
        <v>4364</v>
      </c>
      <c r="I37" s="129" t="s">
        <v>4925</v>
      </c>
      <c r="J37" s="133">
        <v>25700</v>
      </c>
      <c r="K37" s="129" t="s">
        <v>4934</v>
      </c>
      <c r="L37" s="129" t="s">
        <v>4935</v>
      </c>
      <c r="M37" s="129" t="s">
        <v>4936</v>
      </c>
      <c r="N37" s="129" t="s">
        <v>4937</v>
      </c>
      <c r="O37" s="129" t="s">
        <v>4655</v>
      </c>
      <c r="P37" s="129" t="s">
        <v>4656</v>
      </c>
      <c r="Q37" s="134" t="s">
        <v>1290</v>
      </c>
      <c r="R37" s="129"/>
      <c r="S37" s="129" t="s">
        <v>4659</v>
      </c>
      <c r="T37" s="129" t="s">
        <v>214</v>
      </c>
    </row>
    <row r="38" spans="1:20" ht="60" customHeight="1" x14ac:dyDescent="0.3">
      <c r="A38" s="129" t="s">
        <v>4938</v>
      </c>
      <c r="B38" s="131">
        <v>44</v>
      </c>
      <c r="C38" s="129" t="s">
        <v>829</v>
      </c>
      <c r="D38" s="129" t="s">
        <v>4939</v>
      </c>
      <c r="E38" s="129" t="s">
        <v>1854</v>
      </c>
      <c r="F38" s="129" t="s">
        <v>4933</v>
      </c>
      <c r="G38" s="129" t="s">
        <v>4940</v>
      </c>
      <c r="H38" s="135" t="s">
        <v>4364</v>
      </c>
      <c r="I38" s="129" t="s">
        <v>4925</v>
      </c>
      <c r="J38" s="133">
        <v>17900</v>
      </c>
      <c r="K38" s="129" t="s">
        <v>4941</v>
      </c>
      <c r="L38" s="129" t="s">
        <v>4942</v>
      </c>
      <c r="M38" s="129" t="s">
        <v>4943</v>
      </c>
      <c r="N38" s="129" t="s">
        <v>4944</v>
      </c>
      <c r="O38" s="129" t="s">
        <v>4655</v>
      </c>
      <c r="P38" s="129" t="s">
        <v>4656</v>
      </c>
      <c r="Q38" s="134" t="s">
        <v>1297</v>
      </c>
      <c r="R38" s="129"/>
      <c r="S38" s="129" t="s">
        <v>4659</v>
      </c>
      <c r="T38" s="129" t="s">
        <v>214</v>
      </c>
    </row>
    <row r="39" spans="1:20" ht="60" customHeight="1" x14ac:dyDescent="0.3">
      <c r="A39" s="129" t="s">
        <v>4945</v>
      </c>
      <c r="B39" s="131">
        <v>46</v>
      </c>
      <c r="C39" s="129" t="s">
        <v>832</v>
      </c>
      <c r="D39" s="129" t="s">
        <v>4946</v>
      </c>
      <c r="E39" s="129" t="s">
        <v>1421</v>
      </c>
      <c r="F39" s="129" t="s">
        <v>1220</v>
      </c>
      <c r="G39" s="129" t="s">
        <v>4947</v>
      </c>
      <c r="H39" s="135" t="s">
        <v>4364</v>
      </c>
      <c r="I39" s="129" t="s">
        <v>4948</v>
      </c>
      <c r="J39" s="133"/>
      <c r="K39" s="129" t="s">
        <v>4949</v>
      </c>
      <c r="L39" s="129" t="s">
        <v>4950</v>
      </c>
      <c r="M39" s="129" t="s">
        <v>4951</v>
      </c>
      <c r="N39" s="129" t="s">
        <v>4952</v>
      </c>
      <c r="O39" s="129" t="s">
        <v>4655</v>
      </c>
      <c r="P39" s="129" t="s">
        <v>4656</v>
      </c>
      <c r="Q39" s="134" t="s">
        <v>1299</v>
      </c>
      <c r="R39" s="129"/>
      <c r="S39" s="129" t="s">
        <v>4659</v>
      </c>
      <c r="T39" s="129" t="s">
        <v>214</v>
      </c>
    </row>
  </sheetData>
  <autoFilter ref="A4:T39" xr:uid="{00000000-0009-0000-0000-000023000000}"/>
  <mergeCells count="2">
    <mergeCell ref="A1:T1"/>
    <mergeCell ref="A2:T2"/>
  </mergeCells>
  <hyperlinks>
    <hyperlink ref="Q5" r:id="rId1" xr:uid="{00000000-0004-0000-2300-000000000000}"/>
    <hyperlink ref="R5" r:id="rId2" xr:uid="{00000000-0004-0000-2300-000001000000}"/>
    <hyperlink ref="Q6" r:id="rId3" xr:uid="{00000000-0004-0000-2300-000002000000}"/>
    <hyperlink ref="Q7" r:id="rId4" xr:uid="{00000000-0004-0000-2300-000003000000}"/>
    <hyperlink ref="Q8" r:id="rId5" xr:uid="{00000000-0004-0000-2300-000004000000}"/>
    <hyperlink ref="R8" r:id="rId6" xr:uid="{00000000-0004-0000-2300-000005000000}"/>
    <hyperlink ref="Q9" r:id="rId7" xr:uid="{00000000-0004-0000-2300-000006000000}"/>
    <hyperlink ref="Q10" r:id="rId8" xr:uid="{00000000-0004-0000-2300-000007000000}"/>
    <hyperlink ref="Q11" r:id="rId9" xr:uid="{00000000-0004-0000-2300-000008000000}"/>
    <hyperlink ref="R11" r:id="rId10" xr:uid="{00000000-0004-0000-2300-000009000000}"/>
    <hyperlink ref="Q12" r:id="rId11" xr:uid="{00000000-0004-0000-2300-00000A000000}"/>
    <hyperlink ref="R12" r:id="rId12" xr:uid="{00000000-0004-0000-2300-00000B000000}"/>
    <hyperlink ref="Q13" r:id="rId13" xr:uid="{00000000-0004-0000-2300-00000C000000}"/>
    <hyperlink ref="Q14" r:id="rId14" xr:uid="{00000000-0004-0000-2300-00000D000000}"/>
    <hyperlink ref="Q15" r:id="rId15" xr:uid="{00000000-0004-0000-2300-00000E000000}"/>
    <hyperlink ref="Q16" r:id="rId16" xr:uid="{00000000-0004-0000-2300-00000F000000}"/>
    <hyperlink ref="R16" r:id="rId17" xr:uid="{00000000-0004-0000-2300-000010000000}"/>
    <hyperlink ref="Q17" r:id="rId18" xr:uid="{00000000-0004-0000-2300-000011000000}"/>
    <hyperlink ref="Q18" r:id="rId19" xr:uid="{00000000-0004-0000-2300-000012000000}"/>
    <hyperlink ref="R18" r:id="rId20" xr:uid="{00000000-0004-0000-2300-000013000000}"/>
    <hyperlink ref="Q19" r:id="rId21" xr:uid="{00000000-0004-0000-2300-000014000000}"/>
    <hyperlink ref="R19" r:id="rId22" xr:uid="{00000000-0004-0000-2300-000015000000}"/>
    <hyperlink ref="Q20" r:id="rId23" xr:uid="{00000000-0004-0000-2300-000016000000}"/>
    <hyperlink ref="R20" r:id="rId24" xr:uid="{00000000-0004-0000-2300-000017000000}"/>
    <hyperlink ref="Q21" r:id="rId25" xr:uid="{00000000-0004-0000-2300-000018000000}"/>
    <hyperlink ref="R21" r:id="rId26" xr:uid="{00000000-0004-0000-2300-000019000000}"/>
    <hyperlink ref="Q22" r:id="rId27" xr:uid="{00000000-0004-0000-2300-00001A000000}"/>
    <hyperlink ref="Q23" r:id="rId28" xr:uid="{00000000-0004-0000-2300-00001B000000}"/>
    <hyperlink ref="R23" r:id="rId29" xr:uid="{00000000-0004-0000-2300-00001C000000}"/>
    <hyperlink ref="Q24" r:id="rId30" xr:uid="{00000000-0004-0000-2300-00001D000000}"/>
    <hyperlink ref="Q25" r:id="rId31" xr:uid="{00000000-0004-0000-2300-00001E000000}"/>
    <hyperlink ref="Q26" r:id="rId32" xr:uid="{00000000-0004-0000-2300-00001F000000}"/>
    <hyperlink ref="Q27" r:id="rId33" xr:uid="{00000000-0004-0000-2300-000020000000}"/>
    <hyperlink ref="Q28" r:id="rId34" xr:uid="{00000000-0004-0000-2300-000021000000}"/>
    <hyperlink ref="Q29" r:id="rId35" xr:uid="{00000000-0004-0000-2300-000022000000}"/>
    <hyperlink ref="Q30" r:id="rId36" xr:uid="{00000000-0004-0000-2300-000023000000}"/>
    <hyperlink ref="R30" r:id="rId37" xr:uid="{00000000-0004-0000-2300-000024000000}"/>
    <hyperlink ref="Q31" r:id="rId38" xr:uid="{00000000-0004-0000-2300-000025000000}"/>
    <hyperlink ref="Q32" r:id="rId39" xr:uid="{00000000-0004-0000-2300-000026000000}"/>
    <hyperlink ref="Q33" r:id="rId40" xr:uid="{00000000-0004-0000-2300-000027000000}"/>
    <hyperlink ref="Q34" r:id="rId41" xr:uid="{00000000-0004-0000-2300-000028000000}"/>
    <hyperlink ref="Q35" r:id="rId42" xr:uid="{00000000-0004-0000-2300-000029000000}"/>
    <hyperlink ref="Q36" r:id="rId43" xr:uid="{00000000-0004-0000-2300-00002A000000}"/>
    <hyperlink ref="Q37" r:id="rId44" xr:uid="{00000000-0004-0000-2300-00002B000000}"/>
    <hyperlink ref="Q38" r:id="rId45" xr:uid="{00000000-0004-0000-2300-00002C000000}"/>
    <hyperlink ref="Q39" r:id="rId46" xr:uid="{00000000-0004-0000-2300-00002D000000}"/>
  </hyperlink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38" customWidth="1"/>
    <col min="3" max="3" width="14" customWidth="1"/>
    <col min="4" max="4" width="11" customWidth="1"/>
    <col min="5" max="5" width="22" customWidth="1"/>
    <col min="6" max="6" width="12" customWidth="1"/>
    <col min="7" max="7" width="14" customWidth="1"/>
    <col min="8" max="8" width="42" customWidth="1"/>
    <col min="9" max="10" width="40" customWidth="1"/>
    <col min="11" max="11" width="67" customWidth="1"/>
    <col min="12" max="13" width="40" customWidth="1"/>
    <col min="14" max="14" width="24" customWidth="1"/>
    <col min="15" max="15" width="40" customWidth="1"/>
    <col min="16" max="16" width="44" customWidth="1"/>
    <col min="17" max="17" width="19" customWidth="1"/>
    <col min="18" max="18" width="15" customWidth="1"/>
    <col min="19" max="20" width="24" customWidth="1"/>
    <col min="21" max="21" width="17" customWidth="1"/>
  </cols>
  <sheetData>
    <row r="1" spans="1:21" ht="34.950000000000003" customHeight="1" x14ac:dyDescent="0.3">
      <c r="A1" s="181" t="s">
        <v>4953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37.950000000000003" customHeight="1" x14ac:dyDescent="0.3">
      <c r="A2" s="182" t="s">
        <v>4954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4" spans="1:21" ht="40.049999999999997" customHeight="1" x14ac:dyDescent="0.3">
      <c r="A4" s="128" t="s">
        <v>709</v>
      </c>
      <c r="B4" s="128" t="s">
        <v>1252</v>
      </c>
      <c r="C4" s="128" t="s">
        <v>4955</v>
      </c>
      <c r="D4" s="128" t="s">
        <v>199</v>
      </c>
      <c r="E4" s="128" t="s">
        <v>3957</v>
      </c>
      <c r="F4" s="128" t="s">
        <v>4364</v>
      </c>
      <c r="G4" s="128" t="s">
        <v>4956</v>
      </c>
      <c r="H4" s="128" t="s">
        <v>4957</v>
      </c>
      <c r="I4" s="128" t="s">
        <v>4958</v>
      </c>
      <c r="J4" s="128" t="s">
        <v>4959</v>
      </c>
      <c r="K4" s="128" t="s">
        <v>4960</v>
      </c>
      <c r="L4" s="128" t="s">
        <v>4961</v>
      </c>
      <c r="M4" s="128" t="s">
        <v>4962</v>
      </c>
      <c r="N4" s="128" t="s">
        <v>718</v>
      </c>
      <c r="O4" s="128" t="s">
        <v>4963</v>
      </c>
      <c r="P4" s="128" t="s">
        <v>4446</v>
      </c>
      <c r="Q4" s="128" t="s">
        <v>4964</v>
      </c>
      <c r="R4" s="128" t="s">
        <v>4965</v>
      </c>
      <c r="S4" s="128" t="s">
        <v>4966</v>
      </c>
      <c r="T4" s="128" t="s">
        <v>4967</v>
      </c>
      <c r="U4" s="128" t="s">
        <v>4968</v>
      </c>
    </row>
    <row r="5" spans="1:21" ht="76.95" customHeight="1" x14ac:dyDescent="0.3">
      <c r="A5" s="129">
        <v>26</v>
      </c>
      <c r="B5" s="129" t="s">
        <v>797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 t="s">
        <v>798</v>
      </c>
      <c r="I5" s="129" t="s">
        <v>2992</v>
      </c>
      <c r="J5" s="129" t="s">
        <v>4969</v>
      </c>
      <c r="K5" s="129" t="s">
        <v>4970</v>
      </c>
      <c r="L5" s="134" t="s">
        <v>1282</v>
      </c>
      <c r="M5" s="134" t="s">
        <v>2437</v>
      </c>
      <c r="N5" s="129"/>
      <c r="O5" s="129"/>
      <c r="P5" s="129" t="s">
        <v>4971</v>
      </c>
      <c r="Q5" s="129">
        <v>0</v>
      </c>
      <c r="R5" s="129">
        <v>0</v>
      </c>
      <c r="S5" s="129">
        <v>0</v>
      </c>
      <c r="T5" s="129" t="s">
        <v>4972</v>
      </c>
      <c r="U5" s="129"/>
    </row>
    <row r="6" spans="1:21" ht="76.95" customHeight="1" x14ac:dyDescent="0.3">
      <c r="A6" s="129">
        <v>27</v>
      </c>
      <c r="B6" s="129" t="s">
        <v>799</v>
      </c>
      <c r="C6" s="129">
        <v>0</v>
      </c>
      <c r="D6" s="129">
        <v>0</v>
      </c>
      <c r="E6" s="129">
        <v>0</v>
      </c>
      <c r="F6" s="129">
        <v>0</v>
      </c>
      <c r="G6" s="129">
        <v>0</v>
      </c>
      <c r="H6" s="129" t="s">
        <v>800</v>
      </c>
      <c r="I6" s="129" t="s">
        <v>4973</v>
      </c>
      <c r="J6" s="129" t="s">
        <v>4969</v>
      </c>
      <c r="K6" s="129" t="s">
        <v>4974</v>
      </c>
      <c r="L6" s="134" t="s">
        <v>1283</v>
      </c>
      <c r="M6" s="134" t="s">
        <v>1283</v>
      </c>
      <c r="N6" s="129"/>
      <c r="O6" s="129"/>
      <c r="P6" s="129" t="s">
        <v>4971</v>
      </c>
      <c r="Q6" s="129">
        <v>0</v>
      </c>
      <c r="R6" s="129">
        <v>0</v>
      </c>
      <c r="S6" s="129">
        <v>0</v>
      </c>
      <c r="T6" s="129" t="s">
        <v>4972</v>
      </c>
      <c r="U6" s="129"/>
    </row>
    <row r="7" spans="1:21" ht="76.95" customHeight="1" x14ac:dyDescent="0.3">
      <c r="A7" s="129">
        <v>28</v>
      </c>
      <c r="B7" s="129" t="s">
        <v>801</v>
      </c>
      <c r="C7" s="129">
        <v>0</v>
      </c>
      <c r="D7" s="129">
        <v>0</v>
      </c>
      <c r="E7" s="129">
        <v>0</v>
      </c>
      <c r="F7" s="129">
        <v>0</v>
      </c>
      <c r="G7" s="129">
        <v>1</v>
      </c>
      <c r="H7" s="129" t="s">
        <v>802</v>
      </c>
      <c r="I7" s="129" t="s">
        <v>4973</v>
      </c>
      <c r="J7" s="129" t="s">
        <v>4969</v>
      </c>
      <c r="K7" s="129" t="s">
        <v>4975</v>
      </c>
      <c r="L7" s="134" t="s">
        <v>1284</v>
      </c>
      <c r="M7" s="134" t="s">
        <v>1284</v>
      </c>
      <c r="N7" s="129" t="s">
        <v>4881</v>
      </c>
      <c r="O7" s="134" t="s">
        <v>1284</v>
      </c>
      <c r="P7" s="129" t="s">
        <v>4971</v>
      </c>
      <c r="Q7" s="129">
        <v>0</v>
      </c>
      <c r="R7" s="129">
        <v>0</v>
      </c>
      <c r="S7" s="129">
        <v>0</v>
      </c>
      <c r="T7" s="129" t="s">
        <v>4972</v>
      </c>
      <c r="U7" s="129"/>
    </row>
    <row r="8" spans="1:21" ht="76.95" customHeight="1" x14ac:dyDescent="0.3">
      <c r="A8" s="129">
        <v>29</v>
      </c>
      <c r="B8" s="129" t="s">
        <v>803</v>
      </c>
      <c r="C8" s="129">
        <v>3</v>
      </c>
      <c r="D8" s="129">
        <v>1</v>
      </c>
      <c r="E8" s="129">
        <v>0</v>
      </c>
      <c r="F8" s="129">
        <v>2</v>
      </c>
      <c r="G8" s="129">
        <v>0</v>
      </c>
      <c r="H8" s="129" t="s">
        <v>804</v>
      </c>
      <c r="I8" s="129" t="s">
        <v>4976</v>
      </c>
      <c r="J8" s="129" t="s">
        <v>4969</v>
      </c>
      <c r="K8" s="129" t="s">
        <v>4977</v>
      </c>
      <c r="L8" s="134" t="s">
        <v>1285</v>
      </c>
      <c r="M8" s="134" t="s">
        <v>2444</v>
      </c>
      <c r="N8" s="129" t="s">
        <v>4978</v>
      </c>
      <c r="O8" s="134" t="s">
        <v>4657</v>
      </c>
      <c r="P8" s="129" t="s">
        <v>4979</v>
      </c>
      <c r="Q8" s="129">
        <v>3</v>
      </c>
      <c r="R8" s="129">
        <v>1</v>
      </c>
      <c r="S8" s="129">
        <v>0</v>
      </c>
      <c r="T8" s="129" t="s">
        <v>4972</v>
      </c>
      <c r="U8" s="129"/>
    </row>
    <row r="9" spans="1:21" ht="76.95" customHeight="1" x14ac:dyDescent="0.3">
      <c r="A9" s="129">
        <v>30</v>
      </c>
      <c r="B9" s="129" t="s">
        <v>267</v>
      </c>
      <c r="C9" s="129">
        <v>3</v>
      </c>
      <c r="D9" s="129">
        <v>3</v>
      </c>
      <c r="E9" s="129">
        <v>0</v>
      </c>
      <c r="F9" s="129">
        <v>0</v>
      </c>
      <c r="G9" s="129">
        <v>2</v>
      </c>
      <c r="H9" s="129" t="s">
        <v>805</v>
      </c>
      <c r="I9" s="129" t="s">
        <v>3013</v>
      </c>
      <c r="J9" s="129" t="s">
        <v>4969</v>
      </c>
      <c r="K9" s="129" t="s">
        <v>4980</v>
      </c>
      <c r="L9" s="134" t="s">
        <v>277</v>
      </c>
      <c r="M9" s="134" t="s">
        <v>272</v>
      </c>
      <c r="N9" s="129" t="s">
        <v>4981</v>
      </c>
      <c r="O9" s="134" t="s">
        <v>4682</v>
      </c>
      <c r="P9" s="129" t="s">
        <v>4979</v>
      </c>
      <c r="Q9" s="129">
        <v>3</v>
      </c>
      <c r="R9" s="129">
        <v>3</v>
      </c>
      <c r="S9" s="129">
        <v>0</v>
      </c>
      <c r="T9" s="129" t="s">
        <v>4972</v>
      </c>
      <c r="U9" s="129"/>
    </row>
    <row r="10" spans="1:21" ht="76.95" customHeight="1" x14ac:dyDescent="0.3">
      <c r="A10" s="129">
        <v>31</v>
      </c>
      <c r="B10" s="129" t="s">
        <v>807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 t="s">
        <v>808</v>
      </c>
      <c r="I10" s="129" t="s">
        <v>3019</v>
      </c>
      <c r="J10" s="129" t="s">
        <v>4969</v>
      </c>
      <c r="K10" s="129" t="s">
        <v>4982</v>
      </c>
      <c r="L10" s="134" t="s">
        <v>1286</v>
      </c>
      <c r="M10" s="134" t="s">
        <v>2450</v>
      </c>
      <c r="N10" s="129"/>
      <c r="O10" s="129"/>
      <c r="P10" s="129" t="s">
        <v>4971</v>
      </c>
      <c r="Q10" s="129">
        <v>0</v>
      </c>
      <c r="R10" s="129">
        <v>0</v>
      </c>
      <c r="S10" s="129">
        <v>0</v>
      </c>
      <c r="T10" s="129" t="s">
        <v>4972</v>
      </c>
      <c r="U10" s="129"/>
    </row>
    <row r="11" spans="1:21" ht="76.95" customHeight="1" x14ac:dyDescent="0.3">
      <c r="A11" s="129">
        <v>32</v>
      </c>
      <c r="B11" s="129" t="s">
        <v>809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 t="s">
        <v>810</v>
      </c>
      <c r="I11" s="129" t="s">
        <v>3023</v>
      </c>
      <c r="J11" s="129" t="s">
        <v>4969</v>
      </c>
      <c r="K11" s="129" t="s">
        <v>4983</v>
      </c>
      <c r="L11" s="134" t="s">
        <v>1287</v>
      </c>
      <c r="M11" s="134" t="s">
        <v>2453</v>
      </c>
      <c r="N11" s="129"/>
      <c r="O11" s="129"/>
      <c r="P11" s="129" t="s">
        <v>4971</v>
      </c>
      <c r="Q11" s="129">
        <v>0</v>
      </c>
      <c r="R11" s="129">
        <v>0</v>
      </c>
      <c r="S11" s="129">
        <v>0</v>
      </c>
      <c r="T11" s="129" t="s">
        <v>4972</v>
      </c>
      <c r="U11" s="129"/>
    </row>
    <row r="12" spans="1:21" ht="76.95" customHeight="1" x14ac:dyDescent="0.3">
      <c r="A12" s="129">
        <v>33</v>
      </c>
      <c r="B12" s="129" t="s">
        <v>279</v>
      </c>
      <c r="C12" s="129">
        <v>1</v>
      </c>
      <c r="D12" s="129">
        <v>1</v>
      </c>
      <c r="E12" s="129">
        <v>0</v>
      </c>
      <c r="F12" s="129">
        <v>0</v>
      </c>
      <c r="G12" s="129">
        <v>0</v>
      </c>
      <c r="H12" s="129" t="s">
        <v>811</v>
      </c>
      <c r="I12" s="129" t="s">
        <v>4984</v>
      </c>
      <c r="J12" s="129" t="s">
        <v>4969</v>
      </c>
      <c r="K12" s="129" t="s">
        <v>4985</v>
      </c>
      <c r="L12" s="134" t="s">
        <v>284</v>
      </c>
      <c r="M12" s="134" t="s">
        <v>2456</v>
      </c>
      <c r="N12" s="129" t="s">
        <v>4696</v>
      </c>
      <c r="O12" s="134" t="s">
        <v>284</v>
      </c>
      <c r="P12" s="129" t="s">
        <v>4979</v>
      </c>
      <c r="Q12" s="129">
        <v>1</v>
      </c>
      <c r="R12" s="129">
        <v>1</v>
      </c>
      <c r="S12" s="129">
        <v>0</v>
      </c>
      <c r="T12" s="129" t="s">
        <v>4972</v>
      </c>
      <c r="U12" s="129"/>
    </row>
    <row r="13" spans="1:21" ht="76.95" customHeight="1" x14ac:dyDescent="0.3">
      <c r="A13" s="129">
        <v>34</v>
      </c>
      <c r="B13" s="129" t="s">
        <v>286</v>
      </c>
      <c r="C13" s="129">
        <v>2</v>
      </c>
      <c r="D13" s="129">
        <v>1</v>
      </c>
      <c r="E13" s="129">
        <v>1</v>
      </c>
      <c r="F13" s="129">
        <v>0</v>
      </c>
      <c r="G13" s="129">
        <v>0</v>
      </c>
      <c r="H13" s="129" t="s">
        <v>813</v>
      </c>
      <c r="I13" s="129" t="s">
        <v>3032</v>
      </c>
      <c r="J13" s="129" t="s">
        <v>4969</v>
      </c>
      <c r="K13" s="129" t="s">
        <v>4986</v>
      </c>
      <c r="L13" s="134" t="s">
        <v>1288</v>
      </c>
      <c r="M13" s="134" t="s">
        <v>293</v>
      </c>
      <c r="N13" s="129" t="s">
        <v>4987</v>
      </c>
      <c r="O13" s="134" t="s">
        <v>2460</v>
      </c>
      <c r="P13" s="129" t="s">
        <v>4979</v>
      </c>
      <c r="Q13" s="129">
        <v>2</v>
      </c>
      <c r="R13" s="129">
        <v>1</v>
      </c>
      <c r="S13" s="129">
        <v>1</v>
      </c>
      <c r="T13" s="129" t="s">
        <v>4972</v>
      </c>
      <c r="U13" s="129"/>
    </row>
    <row r="14" spans="1:21" ht="76.95" customHeight="1" x14ac:dyDescent="0.3">
      <c r="A14" s="129">
        <v>35</v>
      </c>
      <c r="B14" s="129" t="s">
        <v>814</v>
      </c>
      <c r="C14" s="129">
        <v>2</v>
      </c>
      <c r="D14" s="129">
        <v>2</v>
      </c>
      <c r="E14" s="129">
        <v>0</v>
      </c>
      <c r="F14" s="129">
        <v>0</v>
      </c>
      <c r="G14" s="129">
        <v>0</v>
      </c>
      <c r="H14" s="129" t="s">
        <v>815</v>
      </c>
      <c r="I14" s="129" t="s">
        <v>4988</v>
      </c>
      <c r="J14" s="129" t="s">
        <v>4969</v>
      </c>
      <c r="K14" s="129" t="s">
        <v>4989</v>
      </c>
      <c r="L14" s="134" t="s">
        <v>1289</v>
      </c>
      <c r="M14" s="134" t="s">
        <v>2463</v>
      </c>
      <c r="N14" s="129" t="s">
        <v>4990</v>
      </c>
      <c r="O14" s="134" t="s">
        <v>4732</v>
      </c>
      <c r="P14" s="129" t="s">
        <v>4979</v>
      </c>
      <c r="Q14" s="129">
        <v>0</v>
      </c>
      <c r="R14" s="129">
        <v>0</v>
      </c>
      <c r="S14" s="129">
        <v>0</v>
      </c>
      <c r="T14" s="129" t="s">
        <v>4972</v>
      </c>
      <c r="U14" s="129"/>
    </row>
    <row r="15" spans="1:21" ht="76.95" customHeight="1" x14ac:dyDescent="0.3">
      <c r="A15" s="129">
        <v>36</v>
      </c>
      <c r="B15" s="129" t="s">
        <v>816</v>
      </c>
      <c r="C15" s="129">
        <v>0</v>
      </c>
      <c r="D15" s="129">
        <v>0</v>
      </c>
      <c r="E15" s="129">
        <v>0</v>
      </c>
      <c r="F15" s="129">
        <v>0</v>
      </c>
      <c r="G15" s="129">
        <v>1</v>
      </c>
      <c r="H15" s="129" t="s">
        <v>817</v>
      </c>
      <c r="I15" s="129" t="s">
        <v>3042</v>
      </c>
      <c r="J15" s="129" t="s">
        <v>4969</v>
      </c>
      <c r="K15" s="129" t="s">
        <v>4991</v>
      </c>
      <c r="L15" s="134" t="s">
        <v>1290</v>
      </c>
      <c r="M15" s="134" t="s">
        <v>2466</v>
      </c>
      <c r="N15" s="129" t="s">
        <v>4931</v>
      </c>
      <c r="O15" s="134" t="s">
        <v>1290</v>
      </c>
      <c r="P15" s="129" t="s">
        <v>4971</v>
      </c>
      <c r="Q15" s="129">
        <v>0</v>
      </c>
      <c r="R15" s="129">
        <v>0</v>
      </c>
      <c r="S15" s="129">
        <v>0</v>
      </c>
      <c r="T15" s="129" t="s">
        <v>4972</v>
      </c>
      <c r="U15" s="129"/>
    </row>
    <row r="16" spans="1:21" ht="76.95" customHeight="1" x14ac:dyDescent="0.3">
      <c r="A16" s="129">
        <v>37</v>
      </c>
      <c r="B16" s="129" t="s">
        <v>296</v>
      </c>
      <c r="C16" s="129">
        <v>1</v>
      </c>
      <c r="D16" s="129">
        <v>1</v>
      </c>
      <c r="E16" s="129">
        <v>0</v>
      </c>
      <c r="F16" s="129">
        <v>0</v>
      </c>
      <c r="G16" s="129">
        <v>0</v>
      </c>
      <c r="H16" s="129" t="s">
        <v>818</v>
      </c>
      <c r="I16" s="129" t="s">
        <v>3046</v>
      </c>
      <c r="J16" s="129" t="s">
        <v>4969</v>
      </c>
      <c r="K16" s="129" t="s">
        <v>4992</v>
      </c>
      <c r="L16" s="134" t="s">
        <v>1291</v>
      </c>
      <c r="M16" s="134" t="s">
        <v>1291</v>
      </c>
      <c r="N16" s="129" t="s">
        <v>4741</v>
      </c>
      <c r="O16" s="134" t="s">
        <v>4749</v>
      </c>
      <c r="P16" s="129" t="s">
        <v>4979</v>
      </c>
      <c r="Q16" s="129">
        <v>1</v>
      </c>
      <c r="R16" s="129">
        <v>1</v>
      </c>
      <c r="S16" s="129">
        <v>0</v>
      </c>
      <c r="T16" s="129" t="s">
        <v>4972</v>
      </c>
      <c r="U16" s="129"/>
    </row>
    <row r="17" spans="1:21" ht="76.95" customHeight="1" x14ac:dyDescent="0.3">
      <c r="A17" s="129">
        <v>38</v>
      </c>
      <c r="B17" s="129" t="s">
        <v>304</v>
      </c>
      <c r="C17" s="129">
        <v>1</v>
      </c>
      <c r="D17" s="129">
        <v>1</v>
      </c>
      <c r="E17" s="129">
        <v>0</v>
      </c>
      <c r="F17" s="129">
        <v>0</v>
      </c>
      <c r="G17" s="129">
        <v>0</v>
      </c>
      <c r="H17" s="129" t="s">
        <v>819</v>
      </c>
      <c r="I17" s="129" t="s">
        <v>3050</v>
      </c>
      <c r="J17" s="129" t="s">
        <v>4969</v>
      </c>
      <c r="K17" s="129" t="s">
        <v>4993</v>
      </c>
      <c r="L17" s="134" t="s">
        <v>1292</v>
      </c>
      <c r="M17" s="134" t="s">
        <v>308</v>
      </c>
      <c r="N17" s="129" t="s">
        <v>4751</v>
      </c>
      <c r="O17" s="134" t="s">
        <v>308</v>
      </c>
      <c r="P17" s="129" t="s">
        <v>4979</v>
      </c>
      <c r="Q17" s="129">
        <v>1</v>
      </c>
      <c r="R17" s="129">
        <v>1</v>
      </c>
      <c r="S17" s="129">
        <v>0</v>
      </c>
      <c r="T17" s="129" t="s">
        <v>4972</v>
      </c>
      <c r="U17" s="129"/>
    </row>
    <row r="18" spans="1:21" ht="76.95" customHeight="1" x14ac:dyDescent="0.3">
      <c r="A18" s="129">
        <v>39</v>
      </c>
      <c r="B18" s="129" t="s">
        <v>820</v>
      </c>
      <c r="C18" s="129">
        <v>2</v>
      </c>
      <c r="D18" s="129">
        <v>0</v>
      </c>
      <c r="E18" s="129">
        <v>2</v>
      </c>
      <c r="F18" s="129">
        <v>0</v>
      </c>
      <c r="G18" s="129">
        <v>1</v>
      </c>
      <c r="H18" s="129" t="s">
        <v>821</v>
      </c>
      <c r="I18" s="129" t="s">
        <v>3054</v>
      </c>
      <c r="J18" s="129" t="s">
        <v>4969</v>
      </c>
      <c r="K18" s="129" t="s">
        <v>4994</v>
      </c>
      <c r="L18" s="134" t="s">
        <v>1293</v>
      </c>
      <c r="M18" s="134" t="s">
        <v>1739</v>
      </c>
      <c r="N18" s="129" t="s">
        <v>4995</v>
      </c>
      <c r="O18" s="134" t="s">
        <v>4768</v>
      </c>
      <c r="P18" s="129" t="s">
        <v>4979</v>
      </c>
      <c r="Q18" s="129">
        <v>2</v>
      </c>
      <c r="R18" s="129">
        <v>0</v>
      </c>
      <c r="S18" s="129">
        <v>2</v>
      </c>
      <c r="T18" s="129" t="s">
        <v>4972</v>
      </c>
      <c r="U18" s="129"/>
    </row>
    <row r="19" spans="1:21" ht="76.95" customHeight="1" x14ac:dyDescent="0.3">
      <c r="A19" s="129">
        <v>40</v>
      </c>
      <c r="B19" s="129" t="s">
        <v>310</v>
      </c>
      <c r="C19" s="129">
        <v>1</v>
      </c>
      <c r="D19" s="129">
        <v>1</v>
      </c>
      <c r="E19" s="129">
        <v>0</v>
      </c>
      <c r="F19" s="129">
        <v>0</v>
      </c>
      <c r="G19" s="129">
        <v>1</v>
      </c>
      <c r="H19" s="129" t="s">
        <v>822</v>
      </c>
      <c r="I19" s="129" t="s">
        <v>3060</v>
      </c>
      <c r="J19" s="129" t="s">
        <v>4969</v>
      </c>
      <c r="K19" s="129" t="s">
        <v>4996</v>
      </c>
      <c r="L19" s="134" t="s">
        <v>313</v>
      </c>
      <c r="M19" s="134" t="s">
        <v>2476</v>
      </c>
      <c r="N19" s="129" t="s">
        <v>4997</v>
      </c>
      <c r="O19" s="134" t="s">
        <v>4786</v>
      </c>
      <c r="P19" s="129" t="s">
        <v>4979</v>
      </c>
      <c r="Q19" s="129">
        <v>1</v>
      </c>
      <c r="R19" s="129">
        <v>1</v>
      </c>
      <c r="S19" s="129">
        <v>0</v>
      </c>
      <c r="T19" s="129" t="s">
        <v>4972</v>
      </c>
      <c r="U19" s="129"/>
    </row>
    <row r="20" spans="1:21" ht="76.95" customHeight="1" x14ac:dyDescent="0.3">
      <c r="A20" s="129">
        <v>41</v>
      </c>
      <c r="B20" s="129" t="s">
        <v>823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 t="s">
        <v>824</v>
      </c>
      <c r="I20" s="129" t="s">
        <v>3064</v>
      </c>
      <c r="J20" s="129" t="s">
        <v>4969</v>
      </c>
      <c r="K20" s="129" t="s">
        <v>4998</v>
      </c>
      <c r="L20" s="134" t="s">
        <v>1294</v>
      </c>
      <c r="M20" s="134" t="s">
        <v>2479</v>
      </c>
      <c r="N20" s="129"/>
      <c r="O20" s="129"/>
      <c r="P20" s="129" t="s">
        <v>4971</v>
      </c>
      <c r="Q20" s="129">
        <v>0</v>
      </c>
      <c r="R20" s="129">
        <v>0</v>
      </c>
      <c r="S20" s="129">
        <v>0</v>
      </c>
      <c r="T20" s="129" t="s">
        <v>4972</v>
      </c>
      <c r="U20" s="129"/>
    </row>
    <row r="21" spans="1:21" ht="76.95" customHeight="1" x14ac:dyDescent="0.3">
      <c r="A21" s="129">
        <v>42</v>
      </c>
      <c r="B21" s="129" t="s">
        <v>825</v>
      </c>
      <c r="C21" s="129">
        <v>0</v>
      </c>
      <c r="D21" s="129">
        <v>0</v>
      </c>
      <c r="E21" s="129">
        <v>0</v>
      </c>
      <c r="F21" s="129">
        <v>0</v>
      </c>
      <c r="G21" s="129">
        <v>1</v>
      </c>
      <c r="H21" s="129" t="s">
        <v>826</v>
      </c>
      <c r="I21" s="129" t="s">
        <v>3069</v>
      </c>
      <c r="J21" s="129" t="s">
        <v>4969</v>
      </c>
      <c r="K21" s="129" t="s">
        <v>4999</v>
      </c>
      <c r="L21" s="134" t="s">
        <v>1295</v>
      </c>
      <c r="M21" s="134" t="s">
        <v>1751</v>
      </c>
      <c r="N21" s="129" t="s">
        <v>4922</v>
      </c>
      <c r="O21" s="134" t="s">
        <v>4930</v>
      </c>
      <c r="P21" s="129" t="s">
        <v>4971</v>
      </c>
      <c r="Q21" s="129">
        <v>0</v>
      </c>
      <c r="R21" s="129">
        <v>0</v>
      </c>
      <c r="S21" s="129">
        <v>0</v>
      </c>
      <c r="T21" s="129" t="s">
        <v>4972</v>
      </c>
      <c r="U21" s="129"/>
    </row>
    <row r="22" spans="1:21" ht="76.95" customHeight="1" x14ac:dyDescent="0.3">
      <c r="A22" s="129">
        <v>43</v>
      </c>
      <c r="B22" s="129" t="s">
        <v>827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 t="s">
        <v>828</v>
      </c>
      <c r="I22" s="129" t="s">
        <v>3074</v>
      </c>
      <c r="J22" s="129" t="s">
        <v>4969</v>
      </c>
      <c r="K22" s="129" t="s">
        <v>5000</v>
      </c>
      <c r="L22" s="134" t="s">
        <v>1296</v>
      </c>
      <c r="M22" s="134" t="s">
        <v>2484</v>
      </c>
      <c r="N22" s="129"/>
      <c r="O22" s="129"/>
      <c r="P22" s="129" t="s">
        <v>4971</v>
      </c>
      <c r="Q22" s="129">
        <v>0</v>
      </c>
      <c r="R22" s="129">
        <v>0</v>
      </c>
      <c r="S22" s="129">
        <v>0</v>
      </c>
      <c r="T22" s="129" t="s">
        <v>4972</v>
      </c>
      <c r="U22" s="129"/>
    </row>
    <row r="23" spans="1:21" ht="76.95" customHeight="1" x14ac:dyDescent="0.3">
      <c r="A23" s="129">
        <v>44</v>
      </c>
      <c r="B23" s="129" t="s">
        <v>829</v>
      </c>
      <c r="C23" s="129">
        <v>1</v>
      </c>
      <c r="D23" s="129">
        <v>1</v>
      </c>
      <c r="E23" s="129">
        <v>0</v>
      </c>
      <c r="F23" s="129">
        <v>0</v>
      </c>
      <c r="G23" s="129">
        <v>1</v>
      </c>
      <c r="H23" s="129" t="s">
        <v>830</v>
      </c>
      <c r="I23" s="129" t="s">
        <v>3079</v>
      </c>
      <c r="J23" s="129" t="s">
        <v>4969</v>
      </c>
      <c r="K23" s="129" t="s">
        <v>5001</v>
      </c>
      <c r="L23" s="134" t="s">
        <v>1297</v>
      </c>
      <c r="M23" s="134" t="s">
        <v>2489</v>
      </c>
      <c r="N23" s="129" t="s">
        <v>5002</v>
      </c>
      <c r="O23" s="134" t="s">
        <v>4797</v>
      </c>
      <c r="P23" s="129" t="s">
        <v>4979</v>
      </c>
      <c r="Q23" s="129">
        <v>1</v>
      </c>
      <c r="R23" s="129">
        <v>1</v>
      </c>
      <c r="S23" s="129">
        <v>0</v>
      </c>
      <c r="T23" s="129" t="s">
        <v>4972</v>
      </c>
      <c r="U23" s="129"/>
    </row>
    <row r="24" spans="1:21" ht="76.95" customHeight="1" x14ac:dyDescent="0.3">
      <c r="A24" s="129">
        <v>45</v>
      </c>
      <c r="B24" s="129" t="s">
        <v>315</v>
      </c>
      <c r="C24" s="129">
        <v>1</v>
      </c>
      <c r="D24" s="129">
        <v>1</v>
      </c>
      <c r="E24" s="129">
        <v>0</v>
      </c>
      <c r="F24" s="129">
        <v>0</v>
      </c>
      <c r="G24" s="129">
        <v>1</v>
      </c>
      <c r="H24" s="129" t="s">
        <v>831</v>
      </c>
      <c r="I24" s="129" t="s">
        <v>3083</v>
      </c>
      <c r="J24" s="129" t="s">
        <v>4969</v>
      </c>
      <c r="K24" s="129" t="s">
        <v>5003</v>
      </c>
      <c r="L24" s="134" t="s">
        <v>1298</v>
      </c>
      <c r="M24" s="134" t="s">
        <v>1767</v>
      </c>
      <c r="N24" s="129" t="s">
        <v>5004</v>
      </c>
      <c r="O24" s="134" t="s">
        <v>1298</v>
      </c>
      <c r="P24" s="129" t="s">
        <v>4979</v>
      </c>
      <c r="Q24" s="129">
        <v>1</v>
      </c>
      <c r="R24" s="129">
        <v>1</v>
      </c>
      <c r="S24" s="129">
        <v>0</v>
      </c>
      <c r="T24" s="129" t="s">
        <v>4972</v>
      </c>
      <c r="U24" s="129"/>
    </row>
    <row r="25" spans="1:21" ht="76.95" customHeight="1" x14ac:dyDescent="0.3">
      <c r="A25" s="129">
        <v>46</v>
      </c>
      <c r="B25" s="129" t="s">
        <v>832</v>
      </c>
      <c r="C25" s="129">
        <v>0</v>
      </c>
      <c r="D25" s="129">
        <v>0</v>
      </c>
      <c r="E25" s="129">
        <v>0</v>
      </c>
      <c r="F25" s="129">
        <v>0</v>
      </c>
      <c r="G25" s="129">
        <v>1</v>
      </c>
      <c r="H25" s="129" t="s">
        <v>833</v>
      </c>
      <c r="I25" s="129" t="s">
        <v>4973</v>
      </c>
      <c r="J25" s="129" t="s">
        <v>4969</v>
      </c>
      <c r="K25" s="129" t="s">
        <v>5005</v>
      </c>
      <c r="L25" s="134" t="s">
        <v>1299</v>
      </c>
      <c r="M25" s="134" t="s">
        <v>1299</v>
      </c>
      <c r="N25" s="129" t="s">
        <v>4945</v>
      </c>
      <c r="O25" s="134" t="s">
        <v>1299</v>
      </c>
      <c r="P25" s="129" t="s">
        <v>4971</v>
      </c>
      <c r="Q25" s="129">
        <v>0</v>
      </c>
      <c r="R25" s="129">
        <v>0</v>
      </c>
      <c r="S25" s="129">
        <v>0</v>
      </c>
      <c r="T25" s="129" t="s">
        <v>4972</v>
      </c>
      <c r="U25" s="129"/>
    </row>
    <row r="26" spans="1:21" ht="76.95" customHeight="1" x14ac:dyDescent="0.3">
      <c r="A26" s="129">
        <v>47</v>
      </c>
      <c r="B26" s="129" t="s">
        <v>834</v>
      </c>
      <c r="C26" s="129">
        <v>6</v>
      </c>
      <c r="D26" s="129">
        <v>4</v>
      </c>
      <c r="E26" s="129">
        <v>2</v>
      </c>
      <c r="F26" s="129">
        <v>0</v>
      </c>
      <c r="G26" s="129">
        <v>0</v>
      </c>
      <c r="H26" s="129" t="s">
        <v>835</v>
      </c>
      <c r="I26" s="129" t="s">
        <v>3093</v>
      </c>
      <c r="J26" s="129" t="s">
        <v>4969</v>
      </c>
      <c r="K26" s="129" t="s">
        <v>5006</v>
      </c>
      <c r="L26" s="134" t="s">
        <v>1300</v>
      </c>
      <c r="M26" s="134" t="s">
        <v>1772</v>
      </c>
      <c r="N26" s="129" t="s">
        <v>5007</v>
      </c>
      <c r="O26" s="134" t="s">
        <v>4823</v>
      </c>
      <c r="P26" s="129" t="s">
        <v>4979</v>
      </c>
      <c r="Q26" s="129">
        <v>6</v>
      </c>
      <c r="R26" s="129">
        <v>4</v>
      </c>
      <c r="S26" s="129">
        <v>2</v>
      </c>
      <c r="T26" s="129" t="s">
        <v>4972</v>
      </c>
      <c r="U26" s="129"/>
    </row>
    <row r="27" spans="1:21" ht="76.95" customHeight="1" x14ac:dyDescent="0.3">
      <c r="A27" s="129">
        <v>48</v>
      </c>
      <c r="B27" s="129" t="s">
        <v>326</v>
      </c>
      <c r="C27" s="129">
        <v>1</v>
      </c>
      <c r="D27" s="129">
        <v>0</v>
      </c>
      <c r="E27" s="129">
        <v>1</v>
      </c>
      <c r="F27" s="129">
        <v>0</v>
      </c>
      <c r="G27" s="129">
        <v>0</v>
      </c>
      <c r="H27" s="129" t="s">
        <v>836</v>
      </c>
      <c r="I27" s="129" t="s">
        <v>3098</v>
      </c>
      <c r="J27" s="129" t="s">
        <v>4969</v>
      </c>
      <c r="K27" s="129" t="s">
        <v>5008</v>
      </c>
      <c r="L27" s="134" t="s">
        <v>1301</v>
      </c>
      <c r="M27" s="134" t="s">
        <v>1301</v>
      </c>
      <c r="N27" s="129" t="s">
        <v>4871</v>
      </c>
      <c r="O27" s="134" t="s">
        <v>332</v>
      </c>
      <c r="P27" s="129" t="s">
        <v>4979</v>
      </c>
      <c r="Q27" s="129">
        <v>1</v>
      </c>
      <c r="R27" s="129">
        <v>0</v>
      </c>
      <c r="S27" s="129">
        <v>1</v>
      </c>
      <c r="T27" s="129" t="s">
        <v>4972</v>
      </c>
      <c r="U27" s="129"/>
    </row>
    <row r="28" spans="1:21" ht="76.95" customHeight="1" x14ac:dyDescent="0.3">
      <c r="A28" s="129">
        <v>49</v>
      </c>
      <c r="B28" s="129" t="s">
        <v>837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 t="s">
        <v>838</v>
      </c>
      <c r="I28" s="129" t="s">
        <v>4973</v>
      </c>
      <c r="J28" s="129" t="s">
        <v>4969</v>
      </c>
      <c r="K28" s="129" t="s">
        <v>5009</v>
      </c>
      <c r="L28" s="134" t="s">
        <v>1302</v>
      </c>
      <c r="M28" s="134" t="s">
        <v>1302</v>
      </c>
      <c r="N28" s="129"/>
      <c r="O28" s="129"/>
      <c r="P28" s="129" t="s">
        <v>4971</v>
      </c>
      <c r="Q28" s="129">
        <v>0</v>
      </c>
      <c r="R28" s="129">
        <v>0</v>
      </c>
      <c r="S28" s="129">
        <v>0</v>
      </c>
      <c r="T28" s="129" t="s">
        <v>4972</v>
      </c>
      <c r="U28" s="129"/>
    </row>
    <row r="29" spans="1:21" ht="76.95" customHeight="1" x14ac:dyDescent="0.3">
      <c r="A29" s="129">
        <v>50</v>
      </c>
      <c r="B29" s="129" t="s">
        <v>839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 t="s">
        <v>840</v>
      </c>
      <c r="I29" s="129" t="s">
        <v>4973</v>
      </c>
      <c r="J29" s="129" t="s">
        <v>4969</v>
      </c>
      <c r="K29" s="129" t="s">
        <v>5010</v>
      </c>
      <c r="L29" s="134" t="s">
        <v>1303</v>
      </c>
      <c r="M29" s="134" t="s">
        <v>1303</v>
      </c>
      <c r="N29" s="129"/>
      <c r="O29" s="129"/>
      <c r="P29" s="129" t="s">
        <v>4971</v>
      </c>
      <c r="Q29" s="129">
        <v>0</v>
      </c>
      <c r="R29" s="129">
        <v>0</v>
      </c>
      <c r="S29" s="129">
        <v>0</v>
      </c>
      <c r="T29" s="129" t="s">
        <v>4972</v>
      </c>
      <c r="U29" s="129"/>
    </row>
  </sheetData>
  <autoFilter ref="A4:U29" xr:uid="{00000000-0009-0000-0000-000024000000}"/>
  <mergeCells count="2">
    <mergeCell ref="A1:U1"/>
    <mergeCell ref="A2:U2"/>
  </mergeCells>
  <hyperlinks>
    <hyperlink ref="L5" r:id="rId1" xr:uid="{00000000-0004-0000-2400-000000000000}"/>
    <hyperlink ref="M5" r:id="rId2" xr:uid="{00000000-0004-0000-2400-000001000000}"/>
    <hyperlink ref="L6" r:id="rId3" xr:uid="{00000000-0004-0000-2400-000002000000}"/>
    <hyperlink ref="M6" r:id="rId4" xr:uid="{00000000-0004-0000-2400-000003000000}"/>
    <hyperlink ref="L7" r:id="rId5" xr:uid="{00000000-0004-0000-2400-000004000000}"/>
    <hyperlink ref="M7" r:id="rId6" xr:uid="{00000000-0004-0000-2400-000005000000}"/>
    <hyperlink ref="O7" r:id="rId7" xr:uid="{00000000-0004-0000-2400-000006000000}"/>
    <hyperlink ref="L8" r:id="rId8" xr:uid="{00000000-0004-0000-2400-000007000000}"/>
    <hyperlink ref="M8" r:id="rId9" xr:uid="{00000000-0004-0000-2400-000008000000}"/>
    <hyperlink ref="O8" r:id="rId10" xr:uid="{00000000-0004-0000-2400-000009000000}"/>
    <hyperlink ref="L9" r:id="rId11" xr:uid="{00000000-0004-0000-2400-00000A000000}"/>
    <hyperlink ref="M9" r:id="rId12" xr:uid="{00000000-0004-0000-2400-00000B000000}"/>
    <hyperlink ref="O9" r:id="rId13" xr:uid="{00000000-0004-0000-2400-00000C000000}"/>
    <hyperlink ref="L10" r:id="rId14" xr:uid="{00000000-0004-0000-2400-00000D000000}"/>
    <hyperlink ref="M10" r:id="rId15" xr:uid="{00000000-0004-0000-2400-00000E000000}"/>
    <hyperlink ref="L11" r:id="rId16" xr:uid="{00000000-0004-0000-2400-00000F000000}"/>
    <hyperlink ref="M11" r:id="rId17" xr:uid="{00000000-0004-0000-2400-000010000000}"/>
    <hyperlink ref="L12" r:id="rId18" xr:uid="{00000000-0004-0000-2400-000011000000}"/>
    <hyperlink ref="M12" r:id="rId19" xr:uid="{00000000-0004-0000-2400-000012000000}"/>
    <hyperlink ref="O12" r:id="rId20" xr:uid="{00000000-0004-0000-2400-000013000000}"/>
    <hyperlink ref="L13" r:id="rId21" xr:uid="{00000000-0004-0000-2400-000014000000}"/>
    <hyperlink ref="M13" r:id="rId22" xr:uid="{00000000-0004-0000-2400-000015000000}"/>
    <hyperlink ref="O13" r:id="rId23" xr:uid="{00000000-0004-0000-2400-000016000000}"/>
    <hyperlink ref="L14" r:id="rId24" xr:uid="{00000000-0004-0000-2400-000017000000}"/>
    <hyperlink ref="M14" r:id="rId25" xr:uid="{00000000-0004-0000-2400-000018000000}"/>
    <hyperlink ref="O14" r:id="rId26" xr:uid="{00000000-0004-0000-2400-000019000000}"/>
    <hyperlink ref="L15" r:id="rId27" xr:uid="{00000000-0004-0000-2400-00001A000000}"/>
    <hyperlink ref="M15" r:id="rId28" xr:uid="{00000000-0004-0000-2400-00001B000000}"/>
    <hyperlink ref="O15" r:id="rId29" xr:uid="{00000000-0004-0000-2400-00001C000000}"/>
    <hyperlink ref="L16" r:id="rId30" xr:uid="{00000000-0004-0000-2400-00001D000000}"/>
    <hyperlink ref="M16" r:id="rId31" xr:uid="{00000000-0004-0000-2400-00001E000000}"/>
    <hyperlink ref="O16" r:id="rId32" xr:uid="{00000000-0004-0000-2400-00001F000000}"/>
    <hyperlink ref="L17" r:id="rId33" xr:uid="{00000000-0004-0000-2400-000020000000}"/>
    <hyperlink ref="M17" r:id="rId34" xr:uid="{00000000-0004-0000-2400-000021000000}"/>
    <hyperlink ref="O17" r:id="rId35" xr:uid="{00000000-0004-0000-2400-000022000000}"/>
    <hyperlink ref="L18" r:id="rId36" xr:uid="{00000000-0004-0000-2400-000023000000}"/>
    <hyperlink ref="M18" r:id="rId37" xr:uid="{00000000-0004-0000-2400-000024000000}"/>
    <hyperlink ref="O18" r:id="rId38" xr:uid="{00000000-0004-0000-2400-000025000000}"/>
    <hyperlink ref="L19" r:id="rId39" xr:uid="{00000000-0004-0000-2400-000026000000}"/>
    <hyperlink ref="M19" r:id="rId40" xr:uid="{00000000-0004-0000-2400-000027000000}"/>
    <hyperlink ref="O19" r:id="rId41" xr:uid="{00000000-0004-0000-2400-000028000000}"/>
    <hyperlink ref="L20" r:id="rId42" xr:uid="{00000000-0004-0000-2400-000029000000}"/>
    <hyperlink ref="M20" r:id="rId43" xr:uid="{00000000-0004-0000-2400-00002A000000}"/>
    <hyperlink ref="L21" r:id="rId44" xr:uid="{00000000-0004-0000-2400-00002B000000}"/>
    <hyperlink ref="M21" r:id="rId45" xr:uid="{00000000-0004-0000-2400-00002C000000}"/>
    <hyperlink ref="O21" r:id="rId46" xr:uid="{00000000-0004-0000-2400-00002D000000}"/>
    <hyperlink ref="L22" r:id="rId47" xr:uid="{00000000-0004-0000-2400-00002E000000}"/>
    <hyperlink ref="M22" r:id="rId48" xr:uid="{00000000-0004-0000-2400-00002F000000}"/>
    <hyperlink ref="L23" r:id="rId49" xr:uid="{00000000-0004-0000-2400-000030000000}"/>
    <hyperlink ref="M23" r:id="rId50" xr:uid="{00000000-0004-0000-2400-000031000000}"/>
    <hyperlink ref="O23" r:id="rId51" xr:uid="{00000000-0004-0000-2400-000032000000}"/>
    <hyperlink ref="L24" r:id="rId52" xr:uid="{00000000-0004-0000-2400-000033000000}"/>
    <hyperlink ref="M24" r:id="rId53" xr:uid="{00000000-0004-0000-2400-000034000000}"/>
    <hyperlink ref="O24" r:id="rId54" xr:uid="{00000000-0004-0000-2400-000035000000}"/>
    <hyperlink ref="L25" r:id="rId55" xr:uid="{00000000-0004-0000-2400-000036000000}"/>
    <hyperlink ref="M25" r:id="rId56" xr:uid="{00000000-0004-0000-2400-000037000000}"/>
    <hyperlink ref="O25" r:id="rId57" xr:uid="{00000000-0004-0000-2400-000038000000}"/>
    <hyperlink ref="L26" r:id="rId58" xr:uid="{00000000-0004-0000-2400-000039000000}"/>
    <hyperlink ref="M26" r:id="rId59" xr:uid="{00000000-0004-0000-2400-00003A000000}"/>
    <hyperlink ref="O26" r:id="rId60" xr:uid="{00000000-0004-0000-2400-00003B000000}"/>
    <hyperlink ref="L27" r:id="rId61" xr:uid="{00000000-0004-0000-2400-00003C000000}"/>
    <hyperlink ref="M27" r:id="rId62" xr:uid="{00000000-0004-0000-2400-00003D000000}"/>
    <hyperlink ref="O27" r:id="rId63" xr:uid="{00000000-0004-0000-2400-00003E000000}"/>
    <hyperlink ref="L28" r:id="rId64" xr:uid="{00000000-0004-0000-2400-00003F000000}"/>
    <hyperlink ref="M28" r:id="rId65" xr:uid="{00000000-0004-0000-2400-000040000000}"/>
    <hyperlink ref="L29" r:id="rId66" xr:uid="{00000000-0004-0000-2400-000041000000}"/>
    <hyperlink ref="M29" r:id="rId67" xr:uid="{00000000-0004-0000-2400-000042000000}"/>
  </hyperlink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21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7" customWidth="1"/>
    <col min="2" max="2" width="25" customWidth="1"/>
    <col min="3" max="3" width="28" customWidth="1"/>
    <col min="4" max="4" width="87" customWidth="1"/>
  </cols>
  <sheetData>
    <row r="1" spans="1:4" ht="34.950000000000003" customHeight="1" x14ac:dyDescent="0.3">
      <c r="A1" s="181" t="s">
        <v>5011</v>
      </c>
      <c r="B1" s="174"/>
      <c r="C1" s="174"/>
      <c r="D1" s="174"/>
    </row>
    <row r="2" spans="1:4" ht="37.950000000000003" customHeight="1" x14ac:dyDescent="0.3">
      <c r="A2" s="182" t="s">
        <v>5012</v>
      </c>
      <c r="B2" s="174"/>
      <c r="C2" s="174"/>
      <c r="D2" s="174"/>
    </row>
    <row r="4" spans="1:4" ht="40.049999999999997" customHeight="1" x14ac:dyDescent="0.3">
      <c r="A4" s="128" t="s">
        <v>54</v>
      </c>
      <c r="B4" s="128" t="s">
        <v>5013</v>
      </c>
      <c r="C4" s="128" t="s">
        <v>6</v>
      </c>
      <c r="D4" s="128" t="s">
        <v>5014</v>
      </c>
    </row>
    <row r="5" spans="1:4" ht="40.049999999999997" customHeight="1" x14ac:dyDescent="0.3">
      <c r="A5" s="129" t="s">
        <v>5015</v>
      </c>
      <c r="B5" s="129">
        <f>COUNTA(T2_FIRMEN_26_50!B5:B29)</f>
        <v>25</v>
      </c>
      <c r="C5" s="129" t="s">
        <v>179</v>
      </c>
      <c r="D5" s="129" t="s">
        <v>5016</v>
      </c>
    </row>
    <row r="6" spans="1:4" ht="40.049999999999997" customHeight="1" x14ac:dyDescent="0.3">
      <c r="A6" s="130" t="s">
        <v>5017</v>
      </c>
      <c r="B6" s="130">
        <f>COUNTA(T2_PROJEKTE_26_50!D5:D39)</f>
        <v>35</v>
      </c>
      <c r="C6" s="130" t="s">
        <v>5018</v>
      </c>
      <c r="D6" s="130" t="s">
        <v>5019</v>
      </c>
    </row>
    <row r="7" spans="1:4" ht="40.049999999999997" customHeight="1" x14ac:dyDescent="0.3">
      <c r="A7" s="129" t="s">
        <v>5020</v>
      </c>
      <c r="B7" s="129">
        <f>COUNTIF(T2_PROJEKTE_26_50!F5:F39,"EIGENPROJEKT")</f>
        <v>25</v>
      </c>
      <c r="C7" s="129" t="s">
        <v>14</v>
      </c>
      <c r="D7" s="129" t="s">
        <v>5021</v>
      </c>
    </row>
    <row r="8" spans="1:4" ht="40.049999999999997" customHeight="1" x14ac:dyDescent="0.3">
      <c r="A8" s="130" t="s">
        <v>5022</v>
      </c>
      <c r="B8" s="130">
        <f>COUNTIFS(T2_PROJEKTE_26_50!F5:F39,"EIGENPROJEKT",T2_PROJEKTE_26_50!H5:H39,"VOR")</f>
        <v>17</v>
      </c>
      <c r="C8" s="130" t="s">
        <v>14</v>
      </c>
      <c r="D8" s="130" t="s">
        <v>5023</v>
      </c>
    </row>
    <row r="9" spans="1:4" ht="40.049999999999997" customHeight="1" x14ac:dyDescent="0.3">
      <c r="A9" s="129" t="s">
        <v>5024</v>
      </c>
      <c r="B9" s="129">
        <f>COUNTIFS(T2_PROJEKTE_26_50!F5:F39,"EIGENPROJEKT",T2_PROJEKTE_26_50!H5:H39,"NACH-ERSTBELEG")</f>
        <v>6</v>
      </c>
      <c r="C9" s="129" t="s">
        <v>14</v>
      </c>
      <c r="D9" s="129" t="s">
        <v>5025</v>
      </c>
    </row>
    <row r="10" spans="1:4" ht="40.049999999999997" customHeight="1" x14ac:dyDescent="0.3">
      <c r="A10" s="130" t="s">
        <v>5026</v>
      </c>
      <c r="B10" s="130">
        <f>COUNTIFS(T2_PROJEKTE_26_50!F5:F39,"EIGENPROJEKT",T2_PROJEKTE_26_50!H5:H39,"UNKLAR")</f>
        <v>2</v>
      </c>
      <c r="C10" s="130" t="s">
        <v>14</v>
      </c>
      <c r="D10" s="130" t="s">
        <v>5027</v>
      </c>
    </row>
    <row r="11" spans="1:4" ht="40.049999999999997" customHeight="1" x14ac:dyDescent="0.3">
      <c r="A11" s="129" t="s">
        <v>5028</v>
      </c>
      <c r="B11" s="129">
        <f>COUNTIFS(T2_PROJEKTE_26_50!F5:F39,"EIGENPROJEKT",T2_PROJEKTE_26_50!T5:T39,"JA")</f>
        <v>23</v>
      </c>
      <c r="C11" s="129" t="s">
        <v>14</v>
      </c>
      <c r="D11" s="129" t="s">
        <v>5029</v>
      </c>
    </row>
    <row r="12" spans="1:4" ht="40.049999999999997" customHeight="1" x14ac:dyDescent="0.3">
      <c r="A12" s="130" t="s">
        <v>5030</v>
      </c>
      <c r="B12" s="130">
        <f>COUNTIFS(T2_PROJEKTE_26_50!F5:F39,"EIGENPROJEKT",T2_PROJEKTE_26_50!T5:T39,"JA",T2_PROJEKTE_26_50!H5:H39,"VOR")</f>
        <v>15</v>
      </c>
      <c r="C12" s="130" t="s">
        <v>14</v>
      </c>
      <c r="D12" s="130" t="s">
        <v>5031</v>
      </c>
    </row>
    <row r="13" spans="1:4" ht="40.049999999999997" customHeight="1" x14ac:dyDescent="0.3">
      <c r="A13" s="129" t="s">
        <v>5032</v>
      </c>
      <c r="B13" s="129">
        <f>COUNTIFS(T2_PROJEKTE_26_50!F5:F39,"EIGENPROJEKT",T2_PROJEKTE_26_50!T5:T39,"JA",T2_PROJEKTE_26_50!H5:H39,"NACH-ERSTBELEG")</f>
        <v>6</v>
      </c>
      <c r="C13" s="129" t="s">
        <v>14</v>
      </c>
      <c r="D13" s="129" t="s">
        <v>5033</v>
      </c>
    </row>
    <row r="14" spans="1:4" ht="40.049999999999997" customHeight="1" x14ac:dyDescent="0.3">
      <c r="A14" s="130" t="s">
        <v>5034</v>
      </c>
      <c r="B14" s="130"/>
      <c r="C14" s="130" t="s">
        <v>24</v>
      </c>
      <c r="D14" s="130" t="s">
        <v>5035</v>
      </c>
    </row>
    <row r="15" spans="1:4" ht="40.049999999999997" customHeight="1" x14ac:dyDescent="0.3">
      <c r="A15" s="129" t="s">
        <v>5036</v>
      </c>
      <c r="B15" s="129"/>
      <c r="C15" s="129" t="s">
        <v>24</v>
      </c>
      <c r="D15" s="129" t="s">
        <v>5037</v>
      </c>
    </row>
    <row r="16" spans="1:4" ht="40.049999999999997" customHeight="1" x14ac:dyDescent="0.3">
      <c r="A16" s="130" t="s">
        <v>5038</v>
      </c>
      <c r="B16" s="130"/>
      <c r="C16" s="130" t="s">
        <v>24</v>
      </c>
      <c r="D16" s="130" t="s">
        <v>5039</v>
      </c>
    </row>
    <row r="17" spans="1:4" ht="40.049999999999997" customHeight="1" x14ac:dyDescent="0.3">
      <c r="A17" s="129" t="s">
        <v>5040</v>
      </c>
      <c r="B17" s="129">
        <v>2000</v>
      </c>
      <c r="C17" s="129" t="s">
        <v>5041</v>
      </c>
      <c r="D17" s="129" t="s">
        <v>5042</v>
      </c>
    </row>
    <row r="18" spans="1:4" ht="40.049999999999997" customHeight="1" x14ac:dyDescent="0.3">
      <c r="A18" s="130" t="s">
        <v>5043</v>
      </c>
      <c r="B18" s="130">
        <v>600</v>
      </c>
      <c r="C18" s="130" t="s">
        <v>24</v>
      </c>
      <c r="D18" s="130" t="s">
        <v>5044</v>
      </c>
    </row>
    <row r="19" spans="1:4" ht="40.049999999999997" customHeight="1" x14ac:dyDescent="0.3">
      <c r="A19" s="129" t="s">
        <v>5045</v>
      </c>
      <c r="B19" s="129">
        <v>521</v>
      </c>
      <c r="C19" s="129" t="s">
        <v>24</v>
      </c>
      <c r="D19" s="129" t="s">
        <v>5046</v>
      </c>
    </row>
    <row r="20" spans="1:4" ht="40.049999999999997" customHeight="1" x14ac:dyDescent="0.3">
      <c r="A20" s="130" t="s">
        <v>5047</v>
      </c>
      <c r="B20" s="130" t="s">
        <v>4572</v>
      </c>
      <c r="C20" s="130" t="s">
        <v>4573</v>
      </c>
      <c r="D20" s="130" t="s">
        <v>5048</v>
      </c>
    </row>
    <row r="21" spans="1:4" ht="40.049999999999997" customHeight="1" x14ac:dyDescent="0.3">
      <c r="A21" s="129" t="s">
        <v>5049</v>
      </c>
      <c r="B21" s="129" t="s">
        <v>4576</v>
      </c>
      <c r="C21" s="129" t="s">
        <v>4573</v>
      </c>
      <c r="D21" s="129" t="s">
        <v>5050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4"/>
  <sheetViews>
    <sheetView showGridLines="0" workbookViewId="0"/>
  </sheetViews>
  <sheetFormatPr baseColWidth="10" defaultColWidth="8.88671875" defaultRowHeight="14.4" x14ac:dyDescent="0.3"/>
  <cols>
    <col min="1" max="1" width="28" customWidth="1"/>
    <col min="2" max="2" width="79" customWidth="1"/>
    <col min="3" max="3" width="70" customWidth="1"/>
    <col min="4" max="4" width="58" customWidth="1"/>
  </cols>
  <sheetData>
    <row r="1" spans="1:4" ht="34.950000000000003" customHeight="1" x14ac:dyDescent="0.3">
      <c r="A1" s="181" t="s">
        <v>5051</v>
      </c>
      <c r="B1" s="174"/>
      <c r="C1" s="174"/>
      <c r="D1" s="174"/>
    </row>
    <row r="2" spans="1:4" ht="37.950000000000003" customHeight="1" x14ac:dyDescent="0.3">
      <c r="A2" s="127"/>
      <c r="B2" s="127"/>
      <c r="C2" s="127"/>
      <c r="D2" s="127"/>
    </row>
    <row r="4" spans="1:4" ht="40.049999999999997" customHeight="1" x14ac:dyDescent="0.3">
      <c r="A4" s="128" t="s">
        <v>4580</v>
      </c>
      <c r="B4" s="128" t="s">
        <v>5052</v>
      </c>
      <c r="C4" s="128" t="s">
        <v>5053</v>
      </c>
      <c r="D4" s="128" t="s">
        <v>5054</v>
      </c>
    </row>
    <row r="5" spans="1:4" ht="70.05" customHeight="1" x14ac:dyDescent="0.3">
      <c r="A5" s="129" t="s">
        <v>950</v>
      </c>
      <c r="B5" s="129" t="s">
        <v>5055</v>
      </c>
      <c r="C5" s="129" t="s">
        <v>5056</v>
      </c>
      <c r="D5" s="129" t="s">
        <v>5057</v>
      </c>
    </row>
    <row r="6" spans="1:4" ht="70.05" customHeight="1" x14ac:dyDescent="0.3">
      <c r="A6" s="130" t="s">
        <v>5058</v>
      </c>
      <c r="B6" s="130" t="s">
        <v>5059</v>
      </c>
      <c r="C6" s="130" t="s">
        <v>5060</v>
      </c>
      <c r="D6" s="130" t="s">
        <v>5061</v>
      </c>
    </row>
    <row r="7" spans="1:4" ht="70.05" customHeight="1" x14ac:dyDescent="0.3">
      <c r="A7" s="129" t="s">
        <v>5062</v>
      </c>
      <c r="B7" s="129" t="s">
        <v>5063</v>
      </c>
      <c r="C7" s="129" t="s">
        <v>5064</v>
      </c>
      <c r="D7" s="129" t="s">
        <v>5065</v>
      </c>
    </row>
    <row r="8" spans="1:4" ht="70.05" customHeight="1" x14ac:dyDescent="0.3">
      <c r="A8" s="130" t="s">
        <v>5066</v>
      </c>
      <c r="B8" s="130" t="s">
        <v>5067</v>
      </c>
      <c r="C8" s="130" t="s">
        <v>5068</v>
      </c>
      <c r="D8" s="130" t="s">
        <v>5069</v>
      </c>
    </row>
    <row r="9" spans="1:4" ht="70.05" customHeight="1" x14ac:dyDescent="0.3">
      <c r="A9" s="129" t="s">
        <v>5070</v>
      </c>
      <c r="B9" s="129" t="s">
        <v>5071</v>
      </c>
      <c r="C9" s="129" t="s">
        <v>5072</v>
      </c>
      <c r="D9" s="129" t="s">
        <v>5073</v>
      </c>
    </row>
    <row r="10" spans="1:4" ht="70.05" customHeight="1" x14ac:dyDescent="0.3">
      <c r="A10" s="130" t="s">
        <v>5074</v>
      </c>
      <c r="B10" s="130" t="s">
        <v>5075</v>
      </c>
      <c r="C10" s="130" t="s">
        <v>5076</v>
      </c>
      <c r="D10" s="130" t="s">
        <v>5077</v>
      </c>
    </row>
    <row r="11" spans="1:4" ht="70.05" customHeight="1" x14ac:dyDescent="0.3">
      <c r="A11" s="129" t="s">
        <v>5078</v>
      </c>
      <c r="B11" s="129" t="s">
        <v>5079</v>
      </c>
      <c r="C11" s="129" t="s">
        <v>5080</v>
      </c>
      <c r="D11" s="129" t="s">
        <v>5081</v>
      </c>
    </row>
    <row r="12" spans="1:4" ht="70.05" customHeight="1" x14ac:dyDescent="0.3">
      <c r="A12" s="130" t="s">
        <v>5082</v>
      </c>
      <c r="B12" s="130" t="s">
        <v>5083</v>
      </c>
      <c r="C12" s="130" t="s">
        <v>5084</v>
      </c>
      <c r="D12" s="130" t="s">
        <v>5085</v>
      </c>
    </row>
    <row r="13" spans="1:4" ht="70.05" customHeight="1" x14ac:dyDescent="0.3">
      <c r="A13" s="129" t="s">
        <v>717</v>
      </c>
      <c r="B13" s="129" t="s">
        <v>5086</v>
      </c>
      <c r="C13" s="129" t="s">
        <v>5087</v>
      </c>
      <c r="D13" s="129" t="s">
        <v>5088</v>
      </c>
    </row>
    <row r="14" spans="1:4" ht="79.95" customHeight="1" x14ac:dyDescent="0.3">
      <c r="A14" t="s">
        <v>5089</v>
      </c>
      <c r="B14" t="s">
        <v>5090</v>
      </c>
      <c r="C14" t="s">
        <v>5091</v>
      </c>
      <c r="D14" t="s">
        <v>5092</v>
      </c>
    </row>
  </sheetData>
  <mergeCells count="1">
    <mergeCell ref="A1:D1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V30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4" customWidth="1"/>
    <col min="2" max="2" width="6" customWidth="1"/>
    <col min="3" max="3" width="29" customWidth="1"/>
    <col min="4" max="4" width="57" customWidth="1"/>
    <col min="5" max="5" width="28" customWidth="1"/>
    <col min="6" max="6" width="21" customWidth="1"/>
    <col min="7" max="7" width="18" customWidth="1"/>
    <col min="8" max="8" width="19" customWidth="1"/>
    <col min="9" max="9" width="60" customWidth="1"/>
    <col min="10" max="10" width="19" customWidth="1"/>
    <col min="11" max="11" width="51" customWidth="1"/>
    <col min="12" max="12" width="44" customWidth="1"/>
    <col min="13" max="14" width="43" customWidth="1"/>
    <col min="15" max="15" width="21" customWidth="1"/>
    <col min="16" max="16" width="51" customWidth="1"/>
    <col min="17" max="18" width="49" customWidth="1"/>
    <col min="19" max="19" width="47" customWidth="1"/>
    <col min="20" max="20" width="17" customWidth="1"/>
    <col min="21" max="21" width="25" customWidth="1"/>
    <col min="22" max="22" width="20" customWidth="1"/>
  </cols>
  <sheetData>
    <row r="1" spans="1:22" ht="37.049999999999997" customHeight="1" x14ac:dyDescent="0.4">
      <c r="A1" s="179" t="s">
        <v>5093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37.950000000000003" customHeight="1" x14ac:dyDescent="0.3">
      <c r="A2" s="178" t="s">
        <v>5094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4" spans="1:22" ht="36" customHeight="1" x14ac:dyDescent="0.3">
      <c r="A4" s="138" t="s">
        <v>177</v>
      </c>
      <c r="B4" s="138" t="s">
        <v>709</v>
      </c>
      <c r="C4" s="138" t="s">
        <v>1252</v>
      </c>
      <c r="D4" s="138" t="s">
        <v>4634</v>
      </c>
      <c r="E4" s="138" t="s">
        <v>4635</v>
      </c>
      <c r="F4" s="138" t="s">
        <v>3895</v>
      </c>
      <c r="G4" s="138" t="s">
        <v>3896</v>
      </c>
      <c r="H4" s="138" t="s">
        <v>4636</v>
      </c>
      <c r="I4" s="138" t="s">
        <v>5095</v>
      </c>
      <c r="J4" s="138" t="s">
        <v>5096</v>
      </c>
      <c r="K4" s="138" t="s">
        <v>187</v>
      </c>
      <c r="L4" s="138" t="s">
        <v>5097</v>
      </c>
      <c r="M4" s="138" t="s">
        <v>5098</v>
      </c>
      <c r="N4" s="138" t="s">
        <v>5099</v>
      </c>
      <c r="O4" s="138" t="s">
        <v>5100</v>
      </c>
      <c r="P4" s="138" t="s">
        <v>5101</v>
      </c>
      <c r="Q4" s="138" t="s">
        <v>5102</v>
      </c>
      <c r="R4" s="138" t="s">
        <v>5103</v>
      </c>
      <c r="S4" s="138" t="s">
        <v>4644</v>
      </c>
      <c r="T4" s="138" t="s">
        <v>5104</v>
      </c>
      <c r="U4" s="138" t="s">
        <v>5105</v>
      </c>
      <c r="V4" s="138" t="s">
        <v>5106</v>
      </c>
    </row>
    <row r="5" spans="1:22" ht="69" customHeight="1" x14ac:dyDescent="0.3">
      <c r="A5" s="129" t="s">
        <v>5107</v>
      </c>
      <c r="B5" s="129">
        <v>52</v>
      </c>
      <c r="C5" s="129" t="s">
        <v>334</v>
      </c>
      <c r="D5" s="129" t="s">
        <v>5108</v>
      </c>
      <c r="E5" s="129" t="s">
        <v>1421</v>
      </c>
      <c r="F5" s="129" t="s">
        <v>198</v>
      </c>
      <c r="G5" s="129" t="s">
        <v>5109</v>
      </c>
      <c r="H5" s="139" t="s">
        <v>199</v>
      </c>
      <c r="I5" s="129" t="s">
        <v>5110</v>
      </c>
      <c r="J5" s="129"/>
      <c r="K5" s="129" t="s">
        <v>5111</v>
      </c>
      <c r="L5" s="129" t="s">
        <v>5112</v>
      </c>
      <c r="M5" s="129" t="s">
        <v>5113</v>
      </c>
      <c r="N5" s="129" t="s">
        <v>5114</v>
      </c>
      <c r="O5" s="129" t="s">
        <v>5115</v>
      </c>
      <c r="P5" s="129" t="s">
        <v>5116</v>
      </c>
      <c r="Q5" s="140" t="s">
        <v>349</v>
      </c>
      <c r="R5" s="129"/>
      <c r="S5" s="129" t="s">
        <v>5117</v>
      </c>
      <c r="T5" s="129" t="s">
        <v>214</v>
      </c>
      <c r="U5" s="129" t="s">
        <v>203</v>
      </c>
      <c r="V5" s="129" t="s">
        <v>5118</v>
      </c>
    </row>
    <row r="6" spans="1:22" ht="69" customHeight="1" x14ac:dyDescent="0.3">
      <c r="A6" s="129" t="s">
        <v>5119</v>
      </c>
      <c r="B6" s="129">
        <v>52</v>
      </c>
      <c r="C6" s="129" t="s">
        <v>334</v>
      </c>
      <c r="D6" s="129" t="s">
        <v>5120</v>
      </c>
      <c r="E6" s="129" t="s">
        <v>5121</v>
      </c>
      <c r="F6" s="129" t="s">
        <v>343</v>
      </c>
      <c r="G6" s="129" t="s">
        <v>5122</v>
      </c>
      <c r="H6" s="139" t="s">
        <v>199</v>
      </c>
      <c r="I6" s="129" t="s">
        <v>5123</v>
      </c>
      <c r="J6" s="129">
        <v>6000</v>
      </c>
      <c r="K6" s="129" t="s">
        <v>5124</v>
      </c>
      <c r="L6" s="129" t="s">
        <v>5125</v>
      </c>
      <c r="M6" s="129" t="s">
        <v>5126</v>
      </c>
      <c r="N6" s="129" t="s">
        <v>5127</v>
      </c>
      <c r="O6" s="129" t="s">
        <v>5115</v>
      </c>
      <c r="P6" s="129" t="s">
        <v>5128</v>
      </c>
      <c r="Q6" s="140" t="s">
        <v>349</v>
      </c>
      <c r="R6" s="129"/>
      <c r="S6" s="129" t="s">
        <v>5129</v>
      </c>
      <c r="T6" s="129" t="s">
        <v>214</v>
      </c>
      <c r="U6" s="129" t="s">
        <v>203</v>
      </c>
      <c r="V6" s="129" t="s">
        <v>5118</v>
      </c>
    </row>
    <row r="7" spans="1:22" ht="69" customHeight="1" x14ac:dyDescent="0.3">
      <c r="A7" s="129" t="s">
        <v>5130</v>
      </c>
      <c r="B7" s="129">
        <v>54</v>
      </c>
      <c r="C7" s="129" t="s">
        <v>351</v>
      </c>
      <c r="D7" s="129" t="s">
        <v>5131</v>
      </c>
      <c r="E7" s="129" t="s">
        <v>1421</v>
      </c>
      <c r="F7" s="129" t="s">
        <v>3913</v>
      </c>
      <c r="G7" s="129" t="s">
        <v>5132</v>
      </c>
      <c r="H7" s="139" t="s">
        <v>199</v>
      </c>
      <c r="I7" s="129" t="s">
        <v>5133</v>
      </c>
      <c r="J7" s="129"/>
      <c r="K7" s="129" t="s">
        <v>5134</v>
      </c>
      <c r="L7" s="129" t="s">
        <v>5135</v>
      </c>
      <c r="M7" s="129" t="s">
        <v>5136</v>
      </c>
      <c r="N7" s="129" t="s">
        <v>5137</v>
      </c>
      <c r="O7" s="129" t="s">
        <v>5115</v>
      </c>
      <c r="P7" s="129" t="s">
        <v>5138</v>
      </c>
      <c r="Q7" s="140" t="s">
        <v>356</v>
      </c>
      <c r="R7" s="129"/>
      <c r="S7" s="129" t="s">
        <v>5139</v>
      </c>
      <c r="T7" s="129" t="s">
        <v>214</v>
      </c>
      <c r="U7" s="129" t="s">
        <v>203</v>
      </c>
      <c r="V7" s="129" t="s">
        <v>5118</v>
      </c>
    </row>
    <row r="8" spans="1:22" ht="69" customHeight="1" x14ac:dyDescent="0.3">
      <c r="A8" s="129" t="s">
        <v>5140</v>
      </c>
      <c r="B8" s="129">
        <v>55</v>
      </c>
      <c r="C8" s="129" t="s">
        <v>358</v>
      </c>
      <c r="D8" s="129" t="s">
        <v>5141</v>
      </c>
      <c r="E8" s="129" t="s">
        <v>5142</v>
      </c>
      <c r="F8" s="129" t="s">
        <v>198</v>
      </c>
      <c r="G8" s="129" t="s">
        <v>5143</v>
      </c>
      <c r="H8" s="141" t="s">
        <v>3957</v>
      </c>
      <c r="I8" s="129" t="s">
        <v>5144</v>
      </c>
      <c r="J8" s="129">
        <v>2000</v>
      </c>
      <c r="K8" s="129" t="s">
        <v>5145</v>
      </c>
      <c r="L8" s="129" t="s">
        <v>5146</v>
      </c>
      <c r="M8" s="129" t="s">
        <v>5147</v>
      </c>
      <c r="N8" s="129" t="s">
        <v>4205</v>
      </c>
      <c r="O8" s="129" t="s">
        <v>5115</v>
      </c>
      <c r="P8" s="129" t="s">
        <v>5138</v>
      </c>
      <c r="Q8" s="140" t="s">
        <v>364</v>
      </c>
      <c r="R8" s="129"/>
      <c r="S8" s="129" t="s">
        <v>5148</v>
      </c>
      <c r="T8" s="129" t="s">
        <v>214</v>
      </c>
      <c r="U8" s="129" t="s">
        <v>5149</v>
      </c>
      <c r="V8" s="129" t="s">
        <v>5150</v>
      </c>
    </row>
    <row r="9" spans="1:22" ht="69" customHeight="1" x14ac:dyDescent="0.3">
      <c r="A9" s="129" t="s">
        <v>5151</v>
      </c>
      <c r="B9" s="129">
        <v>55</v>
      </c>
      <c r="C9" s="129" t="s">
        <v>358</v>
      </c>
      <c r="D9" s="129" t="s">
        <v>5152</v>
      </c>
      <c r="E9" s="129" t="s">
        <v>5153</v>
      </c>
      <c r="F9" s="129" t="s">
        <v>3913</v>
      </c>
      <c r="G9" s="129" t="s">
        <v>5154</v>
      </c>
      <c r="H9" s="141" t="s">
        <v>3957</v>
      </c>
      <c r="I9" s="129" t="s">
        <v>5155</v>
      </c>
      <c r="J9" s="129"/>
      <c r="K9" s="129" t="s">
        <v>5156</v>
      </c>
      <c r="L9" s="129" t="s">
        <v>5157</v>
      </c>
      <c r="M9" s="129" t="s">
        <v>5158</v>
      </c>
      <c r="N9" s="129" t="s">
        <v>5159</v>
      </c>
      <c r="O9" s="129" t="s">
        <v>5115</v>
      </c>
      <c r="P9" s="129" t="s">
        <v>5160</v>
      </c>
      <c r="Q9" s="140" t="s">
        <v>364</v>
      </c>
      <c r="R9" s="129"/>
      <c r="S9" s="129" t="s">
        <v>5161</v>
      </c>
      <c r="T9" s="129" t="s">
        <v>214</v>
      </c>
      <c r="U9" s="129" t="s">
        <v>203</v>
      </c>
      <c r="V9" s="129" t="s">
        <v>5118</v>
      </c>
    </row>
    <row r="10" spans="1:22" ht="69" customHeight="1" x14ac:dyDescent="0.3">
      <c r="A10" s="129" t="s">
        <v>5162</v>
      </c>
      <c r="B10" s="129">
        <v>58</v>
      </c>
      <c r="C10" s="129" t="s">
        <v>373</v>
      </c>
      <c r="D10" s="129" t="s">
        <v>5163</v>
      </c>
      <c r="E10" s="129" t="s">
        <v>5164</v>
      </c>
      <c r="F10" s="129" t="s">
        <v>3913</v>
      </c>
      <c r="G10" s="129" t="s">
        <v>5165</v>
      </c>
      <c r="H10" s="142" t="s">
        <v>4364</v>
      </c>
      <c r="I10" s="129" t="s">
        <v>5166</v>
      </c>
      <c r="J10" s="129">
        <v>3.4</v>
      </c>
      <c r="K10" s="129" t="s">
        <v>5167</v>
      </c>
      <c r="L10" s="129" t="s">
        <v>5168</v>
      </c>
      <c r="M10" s="129" t="s">
        <v>5169</v>
      </c>
      <c r="N10" s="129" t="s">
        <v>5170</v>
      </c>
      <c r="O10" s="129" t="s">
        <v>5115</v>
      </c>
      <c r="P10" s="129" t="s">
        <v>5138</v>
      </c>
      <c r="Q10" s="140" t="s">
        <v>378</v>
      </c>
      <c r="R10" s="129"/>
      <c r="S10" s="129" t="s">
        <v>5171</v>
      </c>
      <c r="T10" s="129" t="s">
        <v>214</v>
      </c>
      <c r="U10" s="129" t="s">
        <v>203</v>
      </c>
      <c r="V10" s="129" t="s">
        <v>5118</v>
      </c>
    </row>
    <row r="11" spans="1:22" ht="69" customHeight="1" x14ac:dyDescent="0.3">
      <c r="A11" s="129" t="s">
        <v>5172</v>
      </c>
      <c r="B11" s="129">
        <v>59</v>
      </c>
      <c r="C11" s="129" t="s">
        <v>380</v>
      </c>
      <c r="D11" s="129" t="s">
        <v>5173</v>
      </c>
      <c r="E11" s="129" t="s">
        <v>5174</v>
      </c>
      <c r="F11" s="129" t="s">
        <v>198</v>
      </c>
      <c r="G11" s="129" t="s">
        <v>5175</v>
      </c>
      <c r="H11" s="139" t="s">
        <v>199</v>
      </c>
      <c r="I11" s="129" t="s">
        <v>5176</v>
      </c>
      <c r="J11" s="129">
        <v>800</v>
      </c>
      <c r="K11" s="129" t="s">
        <v>5177</v>
      </c>
      <c r="L11" s="129" t="s">
        <v>5178</v>
      </c>
      <c r="M11" s="129" t="s">
        <v>5179</v>
      </c>
      <c r="N11" s="129" t="s">
        <v>5180</v>
      </c>
      <c r="O11" s="129" t="s">
        <v>5115</v>
      </c>
      <c r="P11" s="129" t="s">
        <v>5181</v>
      </c>
      <c r="Q11" s="140" t="s">
        <v>5182</v>
      </c>
      <c r="R11" s="140" t="s">
        <v>5183</v>
      </c>
      <c r="S11" s="129" t="s">
        <v>5139</v>
      </c>
      <c r="T11" s="129" t="s">
        <v>214</v>
      </c>
      <c r="U11" s="129" t="s">
        <v>203</v>
      </c>
      <c r="V11" s="129" t="s">
        <v>5118</v>
      </c>
    </row>
    <row r="12" spans="1:22" ht="69" customHeight="1" x14ac:dyDescent="0.3">
      <c r="A12" s="129" t="s">
        <v>5184</v>
      </c>
      <c r="B12" s="129">
        <v>59</v>
      </c>
      <c r="C12" s="129" t="s">
        <v>380</v>
      </c>
      <c r="D12" s="129" t="s">
        <v>5185</v>
      </c>
      <c r="E12" s="129" t="s">
        <v>5186</v>
      </c>
      <c r="F12" s="129" t="s">
        <v>3913</v>
      </c>
      <c r="G12" s="129" t="s">
        <v>5187</v>
      </c>
      <c r="H12" s="139" t="s">
        <v>199</v>
      </c>
      <c r="I12" s="129" t="s">
        <v>5188</v>
      </c>
      <c r="J12" s="129">
        <v>500</v>
      </c>
      <c r="K12" s="129" t="s">
        <v>5189</v>
      </c>
      <c r="L12" s="129" t="s">
        <v>5190</v>
      </c>
      <c r="M12" s="129" t="s">
        <v>5191</v>
      </c>
      <c r="N12" s="129" t="s">
        <v>5192</v>
      </c>
      <c r="O12" s="129" t="s">
        <v>5115</v>
      </c>
      <c r="P12" s="129" t="s">
        <v>5193</v>
      </c>
      <c r="Q12" s="140" t="s">
        <v>5183</v>
      </c>
      <c r="R12" s="140" t="s">
        <v>386</v>
      </c>
      <c r="S12" s="129" t="s">
        <v>5194</v>
      </c>
      <c r="T12" s="129" t="s">
        <v>214</v>
      </c>
      <c r="U12" s="129" t="s">
        <v>203</v>
      </c>
      <c r="V12" s="129" t="s">
        <v>5118</v>
      </c>
    </row>
    <row r="13" spans="1:22" ht="69" customHeight="1" x14ac:dyDescent="0.3">
      <c r="A13" s="129" t="s">
        <v>5195</v>
      </c>
      <c r="B13" s="129">
        <v>59</v>
      </c>
      <c r="C13" s="129" t="s">
        <v>380</v>
      </c>
      <c r="D13" s="129" t="s">
        <v>5196</v>
      </c>
      <c r="E13" s="129" t="s">
        <v>5197</v>
      </c>
      <c r="F13" s="129" t="s">
        <v>3913</v>
      </c>
      <c r="G13" s="129" t="s">
        <v>5198</v>
      </c>
      <c r="H13" s="139" t="s">
        <v>199</v>
      </c>
      <c r="I13" s="129" t="s">
        <v>5199</v>
      </c>
      <c r="J13" s="129"/>
      <c r="K13" s="129" t="s">
        <v>5200</v>
      </c>
      <c r="L13" s="129" t="s">
        <v>5201</v>
      </c>
      <c r="M13" s="129" t="s">
        <v>5202</v>
      </c>
      <c r="N13" s="129" t="s">
        <v>3393</v>
      </c>
      <c r="O13" s="129" t="s">
        <v>5115</v>
      </c>
      <c r="P13" s="129" t="s">
        <v>5203</v>
      </c>
      <c r="Q13" s="140" t="s">
        <v>5204</v>
      </c>
      <c r="R13" s="129"/>
      <c r="S13" s="129" t="s">
        <v>5139</v>
      </c>
      <c r="T13" s="129" t="s">
        <v>214</v>
      </c>
      <c r="U13" s="129" t="s">
        <v>203</v>
      </c>
      <c r="V13" s="129" t="s">
        <v>5118</v>
      </c>
    </row>
    <row r="14" spans="1:22" ht="69" customHeight="1" x14ac:dyDescent="0.3">
      <c r="A14" s="129" t="s">
        <v>5205</v>
      </c>
      <c r="B14" s="129">
        <v>62</v>
      </c>
      <c r="C14" s="129" t="s">
        <v>389</v>
      </c>
      <c r="D14" s="129" t="s">
        <v>5206</v>
      </c>
      <c r="E14" s="129" t="s">
        <v>5207</v>
      </c>
      <c r="F14" s="129" t="s">
        <v>3913</v>
      </c>
      <c r="G14" s="129" t="s">
        <v>5208</v>
      </c>
      <c r="H14" s="141" t="s">
        <v>3957</v>
      </c>
      <c r="I14" s="129" t="s">
        <v>5209</v>
      </c>
      <c r="J14" s="129"/>
      <c r="K14" s="129" t="s">
        <v>5210</v>
      </c>
      <c r="L14" s="129" t="s">
        <v>5211</v>
      </c>
      <c r="M14" s="129" t="s">
        <v>5212</v>
      </c>
      <c r="N14" s="129" t="s">
        <v>5213</v>
      </c>
      <c r="O14" s="129" t="s">
        <v>5115</v>
      </c>
      <c r="P14" s="129" t="s">
        <v>5138</v>
      </c>
      <c r="Q14" s="140" t="s">
        <v>395</v>
      </c>
      <c r="R14" s="140" t="s">
        <v>1836</v>
      </c>
      <c r="S14" s="129" t="s">
        <v>5139</v>
      </c>
      <c r="T14" s="129" t="s">
        <v>214</v>
      </c>
      <c r="U14" s="129" t="s">
        <v>203</v>
      </c>
      <c r="V14" s="129" t="s">
        <v>5118</v>
      </c>
    </row>
    <row r="15" spans="1:22" ht="69" customHeight="1" x14ac:dyDescent="0.3">
      <c r="A15" s="129" t="s">
        <v>5214</v>
      </c>
      <c r="B15" s="129">
        <v>62</v>
      </c>
      <c r="C15" s="129" t="s">
        <v>389</v>
      </c>
      <c r="D15" s="129" t="s">
        <v>5215</v>
      </c>
      <c r="E15" s="129" t="s">
        <v>5216</v>
      </c>
      <c r="F15" s="129" t="s">
        <v>3913</v>
      </c>
      <c r="G15" s="129" t="s">
        <v>398</v>
      </c>
      <c r="H15" s="139" t="s">
        <v>199</v>
      </c>
      <c r="I15" s="129" t="s">
        <v>5217</v>
      </c>
      <c r="J15" s="129"/>
      <c r="K15" s="129" t="s">
        <v>5218</v>
      </c>
      <c r="L15" s="129" t="s">
        <v>5219</v>
      </c>
      <c r="M15" s="129" t="s">
        <v>5220</v>
      </c>
      <c r="N15" s="129" t="s">
        <v>5221</v>
      </c>
      <c r="O15" s="129" t="s">
        <v>5115</v>
      </c>
      <c r="P15" s="129" t="s">
        <v>5138</v>
      </c>
      <c r="Q15" s="140" t="s">
        <v>1313</v>
      </c>
      <c r="R15" s="129"/>
      <c r="S15" s="129" t="s">
        <v>5222</v>
      </c>
      <c r="T15" s="129" t="s">
        <v>214</v>
      </c>
      <c r="U15" s="129" t="s">
        <v>203</v>
      </c>
      <c r="V15" s="129" t="s">
        <v>5118</v>
      </c>
    </row>
    <row r="16" spans="1:22" ht="69" customHeight="1" x14ac:dyDescent="0.3">
      <c r="A16" s="129" t="s">
        <v>5223</v>
      </c>
      <c r="B16" s="129">
        <v>64</v>
      </c>
      <c r="C16" s="129" t="s">
        <v>853</v>
      </c>
      <c r="D16" s="129" t="s">
        <v>5224</v>
      </c>
      <c r="E16" s="129" t="s">
        <v>5225</v>
      </c>
      <c r="F16" s="129" t="s">
        <v>572</v>
      </c>
      <c r="G16" s="129" t="s">
        <v>5226</v>
      </c>
      <c r="H16" s="141" t="s">
        <v>3957</v>
      </c>
      <c r="I16" s="129" t="s">
        <v>5227</v>
      </c>
      <c r="J16" s="129"/>
      <c r="K16" s="129" t="s">
        <v>5228</v>
      </c>
      <c r="L16" s="129" t="s">
        <v>5229</v>
      </c>
      <c r="M16" s="129" t="s">
        <v>5230</v>
      </c>
      <c r="N16" s="129" t="s">
        <v>5231</v>
      </c>
      <c r="O16" s="129" t="s">
        <v>5115</v>
      </c>
      <c r="P16" s="129" t="s">
        <v>5232</v>
      </c>
      <c r="Q16" s="140" t="s">
        <v>1315</v>
      </c>
      <c r="R16" s="129"/>
      <c r="S16" s="129" t="s">
        <v>5139</v>
      </c>
      <c r="T16" s="129" t="s">
        <v>214</v>
      </c>
      <c r="U16" s="129" t="s">
        <v>203</v>
      </c>
      <c r="V16" s="129" t="s">
        <v>5118</v>
      </c>
    </row>
    <row r="17" spans="1:22" ht="69" customHeight="1" x14ac:dyDescent="0.3">
      <c r="A17" s="129" t="s">
        <v>5233</v>
      </c>
      <c r="B17" s="129">
        <v>65</v>
      </c>
      <c r="C17" s="129" t="s">
        <v>854</v>
      </c>
      <c r="D17" s="129" t="s">
        <v>5234</v>
      </c>
      <c r="E17" s="129" t="s">
        <v>5235</v>
      </c>
      <c r="F17" s="129" t="s">
        <v>198</v>
      </c>
      <c r="G17" s="129" t="s">
        <v>336</v>
      </c>
      <c r="H17" s="139" t="s">
        <v>199</v>
      </c>
      <c r="I17" s="129" t="s">
        <v>5236</v>
      </c>
      <c r="J17" s="129"/>
      <c r="K17" s="129" t="s">
        <v>5237</v>
      </c>
      <c r="L17" s="129" t="s">
        <v>5238</v>
      </c>
      <c r="M17" s="129" t="s">
        <v>5239</v>
      </c>
      <c r="N17" s="129" t="s">
        <v>5240</v>
      </c>
      <c r="O17" s="129" t="s">
        <v>5115</v>
      </c>
      <c r="P17" s="129" t="s">
        <v>5138</v>
      </c>
      <c r="Q17" s="140" t="s">
        <v>5241</v>
      </c>
      <c r="R17" s="129"/>
      <c r="S17" s="129" t="s">
        <v>5242</v>
      </c>
      <c r="T17" s="129" t="s">
        <v>214</v>
      </c>
      <c r="U17" s="129" t="s">
        <v>203</v>
      </c>
      <c r="V17" s="129" t="s">
        <v>5118</v>
      </c>
    </row>
    <row r="18" spans="1:22" ht="69" customHeight="1" x14ac:dyDescent="0.3">
      <c r="A18" s="129" t="s">
        <v>5243</v>
      </c>
      <c r="B18" s="129">
        <v>66</v>
      </c>
      <c r="C18" s="129" t="s">
        <v>855</v>
      </c>
      <c r="D18" s="129" t="s">
        <v>5244</v>
      </c>
      <c r="E18" s="129" t="s">
        <v>5245</v>
      </c>
      <c r="F18" s="129" t="s">
        <v>4132</v>
      </c>
      <c r="G18" s="129" t="s">
        <v>5246</v>
      </c>
      <c r="H18" s="141" t="s">
        <v>3957</v>
      </c>
      <c r="I18" s="129" t="s">
        <v>5247</v>
      </c>
      <c r="J18" s="129">
        <v>181</v>
      </c>
      <c r="K18" s="129" t="s">
        <v>5248</v>
      </c>
      <c r="L18" s="129" t="s">
        <v>5249</v>
      </c>
      <c r="M18" s="129" t="s">
        <v>5250</v>
      </c>
      <c r="N18" s="129" t="s">
        <v>5251</v>
      </c>
      <c r="O18" s="129" t="s">
        <v>5115</v>
      </c>
      <c r="P18" s="129" t="s">
        <v>5252</v>
      </c>
      <c r="Q18" s="140" t="s">
        <v>1317</v>
      </c>
      <c r="R18" s="129"/>
      <c r="S18" s="129" t="s">
        <v>5139</v>
      </c>
      <c r="T18" s="129" t="s">
        <v>214</v>
      </c>
      <c r="U18" s="129" t="s">
        <v>203</v>
      </c>
      <c r="V18" s="129" t="s">
        <v>5118</v>
      </c>
    </row>
    <row r="19" spans="1:22" ht="69" customHeight="1" x14ac:dyDescent="0.3">
      <c r="A19" s="129" t="s">
        <v>5253</v>
      </c>
      <c r="B19" s="129">
        <v>71</v>
      </c>
      <c r="C19" s="129" t="s">
        <v>404</v>
      </c>
      <c r="D19" s="129" t="s">
        <v>5254</v>
      </c>
      <c r="E19" s="129" t="s">
        <v>4372</v>
      </c>
      <c r="F19" s="129" t="s">
        <v>3913</v>
      </c>
      <c r="G19" s="129" t="s">
        <v>5255</v>
      </c>
      <c r="H19" s="141" t="s">
        <v>3957</v>
      </c>
      <c r="I19" s="129" t="s">
        <v>5256</v>
      </c>
      <c r="J19" s="129">
        <v>1100</v>
      </c>
      <c r="K19" s="129" t="s">
        <v>5257</v>
      </c>
      <c r="L19" s="129" t="s">
        <v>5258</v>
      </c>
      <c r="M19" s="129" t="s">
        <v>5259</v>
      </c>
      <c r="N19" s="129" t="s">
        <v>5260</v>
      </c>
      <c r="O19" s="129" t="s">
        <v>5115</v>
      </c>
      <c r="P19" s="129" t="s">
        <v>5138</v>
      </c>
      <c r="Q19" s="140" t="s">
        <v>410</v>
      </c>
      <c r="R19" s="140" t="s">
        <v>981</v>
      </c>
      <c r="S19" s="129" t="s">
        <v>5139</v>
      </c>
      <c r="T19" s="129" t="s">
        <v>214</v>
      </c>
      <c r="U19" s="129" t="s">
        <v>5261</v>
      </c>
      <c r="V19" s="129" t="s">
        <v>5118</v>
      </c>
    </row>
    <row r="20" spans="1:22" ht="69" customHeight="1" x14ac:dyDescent="0.3">
      <c r="A20" s="129" t="s">
        <v>5262</v>
      </c>
      <c r="B20" s="129">
        <v>72</v>
      </c>
      <c r="C20" s="129" t="s">
        <v>860</v>
      </c>
      <c r="D20" s="129" t="s">
        <v>5263</v>
      </c>
      <c r="E20" s="129" t="s">
        <v>5264</v>
      </c>
      <c r="F20" s="129" t="s">
        <v>3913</v>
      </c>
      <c r="G20" s="129" t="s">
        <v>5265</v>
      </c>
      <c r="H20" s="139" t="s">
        <v>199</v>
      </c>
      <c r="I20" s="129" t="s">
        <v>5266</v>
      </c>
      <c r="J20" s="129">
        <v>80</v>
      </c>
      <c r="K20" s="129" t="s">
        <v>5267</v>
      </c>
      <c r="L20" s="129" t="s">
        <v>5268</v>
      </c>
      <c r="M20" s="129" t="s">
        <v>5269</v>
      </c>
      <c r="N20" s="129" t="s">
        <v>5270</v>
      </c>
      <c r="O20" s="129" t="s">
        <v>5115</v>
      </c>
      <c r="P20" s="129" t="s">
        <v>5138</v>
      </c>
      <c r="Q20" s="140" t="s">
        <v>5271</v>
      </c>
      <c r="R20" s="140" t="s">
        <v>5272</v>
      </c>
      <c r="S20" s="129" t="s">
        <v>5273</v>
      </c>
      <c r="T20" s="129" t="s">
        <v>214</v>
      </c>
      <c r="U20" s="129" t="s">
        <v>203</v>
      </c>
      <c r="V20" s="129" t="s">
        <v>5118</v>
      </c>
    </row>
    <row r="21" spans="1:22" ht="69" customHeight="1" x14ac:dyDescent="0.3">
      <c r="A21" s="129" t="s">
        <v>5274</v>
      </c>
      <c r="B21" s="129">
        <v>72</v>
      </c>
      <c r="C21" s="129" t="s">
        <v>860</v>
      </c>
      <c r="D21" s="129" t="s">
        <v>5275</v>
      </c>
      <c r="E21" s="129" t="s">
        <v>5276</v>
      </c>
      <c r="F21" s="129" t="s">
        <v>3913</v>
      </c>
      <c r="G21" s="129" t="s">
        <v>5277</v>
      </c>
      <c r="H21" s="139" t="s">
        <v>199</v>
      </c>
      <c r="I21" s="129" t="s">
        <v>5278</v>
      </c>
      <c r="J21" s="129"/>
      <c r="K21" s="129" t="s">
        <v>5279</v>
      </c>
      <c r="L21" s="129" t="s">
        <v>5280</v>
      </c>
      <c r="M21" s="129" t="s">
        <v>5281</v>
      </c>
      <c r="N21" s="129" t="s">
        <v>5282</v>
      </c>
      <c r="O21" s="129" t="s">
        <v>5115</v>
      </c>
      <c r="P21" s="129" t="s">
        <v>5138</v>
      </c>
      <c r="Q21" s="140" t="s">
        <v>5283</v>
      </c>
      <c r="R21" s="129"/>
      <c r="S21" s="129" t="s">
        <v>5284</v>
      </c>
      <c r="T21" s="129" t="s">
        <v>203</v>
      </c>
      <c r="U21" s="129" t="s">
        <v>203</v>
      </c>
      <c r="V21" s="129" t="s">
        <v>5118</v>
      </c>
    </row>
    <row r="22" spans="1:22" ht="69" customHeight="1" x14ac:dyDescent="0.3">
      <c r="A22" s="129" t="s">
        <v>5285</v>
      </c>
      <c r="B22" s="129">
        <v>72</v>
      </c>
      <c r="C22" s="129" t="s">
        <v>860</v>
      </c>
      <c r="D22" s="129" t="s">
        <v>5286</v>
      </c>
      <c r="E22" s="129" t="s">
        <v>5287</v>
      </c>
      <c r="F22" s="129" t="s">
        <v>3913</v>
      </c>
      <c r="G22" s="129" t="s">
        <v>5288</v>
      </c>
      <c r="H22" s="139" t="s">
        <v>199</v>
      </c>
      <c r="I22" s="129" t="s">
        <v>4730</v>
      </c>
      <c r="J22" s="129"/>
      <c r="K22" s="129" t="s">
        <v>5289</v>
      </c>
      <c r="L22" s="129" t="s">
        <v>5290</v>
      </c>
      <c r="M22" s="129" t="s">
        <v>5281</v>
      </c>
      <c r="N22" s="129" t="s">
        <v>5291</v>
      </c>
      <c r="O22" s="129" t="s">
        <v>5115</v>
      </c>
      <c r="P22" s="129" t="s">
        <v>5138</v>
      </c>
      <c r="Q22" s="140" t="s">
        <v>5283</v>
      </c>
      <c r="R22" s="129"/>
      <c r="S22" s="129" t="s">
        <v>5139</v>
      </c>
      <c r="T22" s="129" t="s">
        <v>203</v>
      </c>
      <c r="U22" s="129" t="s">
        <v>203</v>
      </c>
      <c r="V22" s="129" t="s">
        <v>5118</v>
      </c>
    </row>
    <row r="23" spans="1:22" ht="69" customHeight="1" x14ac:dyDescent="0.3">
      <c r="A23" s="129" t="s">
        <v>5292</v>
      </c>
      <c r="B23" s="129">
        <v>73</v>
      </c>
      <c r="C23" s="129" t="s">
        <v>412</v>
      </c>
      <c r="D23" s="129" t="s">
        <v>5293</v>
      </c>
      <c r="E23" s="129" t="s">
        <v>5294</v>
      </c>
      <c r="F23" s="129" t="s">
        <v>4067</v>
      </c>
      <c r="G23" s="129" t="s">
        <v>5295</v>
      </c>
      <c r="H23" s="141" t="s">
        <v>3957</v>
      </c>
      <c r="I23" s="129" t="s">
        <v>5296</v>
      </c>
      <c r="J23" s="129">
        <v>5500</v>
      </c>
      <c r="K23" s="129" t="s">
        <v>5297</v>
      </c>
      <c r="L23" s="129" t="s">
        <v>5298</v>
      </c>
      <c r="M23" s="129" t="s">
        <v>5299</v>
      </c>
      <c r="N23" s="129" t="s">
        <v>5300</v>
      </c>
      <c r="O23" s="129" t="s">
        <v>5115</v>
      </c>
      <c r="P23" s="129" t="s">
        <v>5301</v>
      </c>
      <c r="Q23" s="140" t="s">
        <v>5302</v>
      </c>
      <c r="R23" s="140" t="s">
        <v>418</v>
      </c>
      <c r="S23" s="129" t="s">
        <v>5139</v>
      </c>
      <c r="T23" s="129" t="s">
        <v>214</v>
      </c>
      <c r="U23" s="129" t="s">
        <v>5303</v>
      </c>
      <c r="V23" s="129" t="s">
        <v>5304</v>
      </c>
    </row>
    <row r="24" spans="1:22" ht="69" customHeight="1" x14ac:dyDescent="0.3">
      <c r="A24" s="129" t="s">
        <v>5305</v>
      </c>
      <c r="B24" s="129">
        <v>73</v>
      </c>
      <c r="C24" s="129" t="s">
        <v>412</v>
      </c>
      <c r="D24" s="129" t="s">
        <v>5306</v>
      </c>
      <c r="E24" s="129" t="s">
        <v>5307</v>
      </c>
      <c r="F24" s="129" t="s">
        <v>3913</v>
      </c>
      <c r="G24" s="129" t="s">
        <v>5295</v>
      </c>
      <c r="H24" s="141" t="s">
        <v>3957</v>
      </c>
      <c r="I24" s="129" t="s">
        <v>5308</v>
      </c>
      <c r="J24" s="129"/>
      <c r="K24" s="129" t="s">
        <v>5309</v>
      </c>
      <c r="L24" s="129" t="s">
        <v>5310</v>
      </c>
      <c r="M24" s="129" t="s">
        <v>5311</v>
      </c>
      <c r="N24" s="129" t="s">
        <v>5312</v>
      </c>
      <c r="O24" s="129" t="s">
        <v>5115</v>
      </c>
      <c r="P24" s="129" t="s">
        <v>5313</v>
      </c>
      <c r="Q24" s="140" t="s">
        <v>5302</v>
      </c>
      <c r="R24" s="129"/>
      <c r="S24" s="129" t="s">
        <v>5139</v>
      </c>
      <c r="T24" s="129" t="s">
        <v>214</v>
      </c>
      <c r="U24" s="129" t="s">
        <v>203</v>
      </c>
      <c r="V24" s="129" t="s">
        <v>5118</v>
      </c>
    </row>
    <row r="25" spans="1:22" ht="69" customHeight="1" x14ac:dyDescent="0.3">
      <c r="A25" s="129" t="s">
        <v>5314</v>
      </c>
      <c r="B25" s="129">
        <v>73</v>
      </c>
      <c r="C25" s="129" t="s">
        <v>412</v>
      </c>
      <c r="D25" s="129" t="s">
        <v>5315</v>
      </c>
      <c r="E25" s="129" t="s">
        <v>5316</v>
      </c>
      <c r="F25" s="129" t="s">
        <v>3913</v>
      </c>
      <c r="G25" s="129" t="s">
        <v>5295</v>
      </c>
      <c r="H25" s="141" t="s">
        <v>3957</v>
      </c>
      <c r="I25" s="129" t="s">
        <v>5317</v>
      </c>
      <c r="J25" s="129"/>
      <c r="K25" s="129" t="s">
        <v>5318</v>
      </c>
      <c r="L25" s="129" t="s">
        <v>5319</v>
      </c>
      <c r="M25" s="129" t="s">
        <v>5320</v>
      </c>
      <c r="N25" s="129" t="s">
        <v>3393</v>
      </c>
      <c r="O25" s="129" t="s">
        <v>5115</v>
      </c>
      <c r="P25" s="129" t="s">
        <v>5321</v>
      </c>
      <c r="Q25" s="140" t="s">
        <v>5302</v>
      </c>
      <c r="R25" s="129"/>
      <c r="S25" s="129" t="s">
        <v>5139</v>
      </c>
      <c r="T25" s="129" t="s">
        <v>214</v>
      </c>
      <c r="U25" s="129" t="s">
        <v>203</v>
      </c>
      <c r="V25" s="129" t="s">
        <v>5118</v>
      </c>
    </row>
    <row r="26" spans="1:22" ht="69" customHeight="1" x14ac:dyDescent="0.3">
      <c r="A26" s="129" t="s">
        <v>5322</v>
      </c>
      <c r="B26" s="129">
        <v>73</v>
      </c>
      <c r="C26" s="129" t="s">
        <v>412</v>
      </c>
      <c r="D26" s="129" t="s">
        <v>5323</v>
      </c>
      <c r="E26" s="129" t="s">
        <v>5316</v>
      </c>
      <c r="F26" s="129" t="s">
        <v>3913</v>
      </c>
      <c r="G26" s="129" t="s">
        <v>5324</v>
      </c>
      <c r="H26" s="139" t="s">
        <v>199</v>
      </c>
      <c r="I26" s="129" t="s">
        <v>5325</v>
      </c>
      <c r="J26" s="129"/>
      <c r="K26" s="129" t="s">
        <v>5326</v>
      </c>
      <c r="L26" s="129" t="s">
        <v>5327</v>
      </c>
      <c r="M26" s="129" t="s">
        <v>5328</v>
      </c>
      <c r="N26" s="129" t="s">
        <v>5329</v>
      </c>
      <c r="O26" s="129" t="s">
        <v>5115</v>
      </c>
      <c r="P26" s="129" t="s">
        <v>5330</v>
      </c>
      <c r="Q26" s="140" t="s">
        <v>418</v>
      </c>
      <c r="R26" s="129"/>
      <c r="S26" s="129" t="s">
        <v>5139</v>
      </c>
      <c r="T26" s="129" t="s">
        <v>203</v>
      </c>
      <c r="U26" s="129" t="s">
        <v>203</v>
      </c>
      <c r="V26" s="129" t="s">
        <v>5118</v>
      </c>
    </row>
    <row r="27" spans="1:22" ht="69" customHeight="1" x14ac:dyDescent="0.3">
      <c r="A27" s="129" t="s">
        <v>5331</v>
      </c>
      <c r="B27" s="129">
        <v>74</v>
      </c>
      <c r="C27" s="129" t="s">
        <v>862</v>
      </c>
      <c r="D27" s="129" t="s">
        <v>5332</v>
      </c>
      <c r="E27" s="129" t="s">
        <v>5333</v>
      </c>
      <c r="F27" s="129" t="s">
        <v>3913</v>
      </c>
      <c r="G27" s="129" t="s">
        <v>5334</v>
      </c>
      <c r="H27" s="139" t="s">
        <v>199</v>
      </c>
      <c r="I27" s="129" t="s">
        <v>5335</v>
      </c>
      <c r="J27" s="129">
        <v>500</v>
      </c>
      <c r="K27" s="129" t="s">
        <v>5336</v>
      </c>
      <c r="L27" s="129" t="s">
        <v>5337</v>
      </c>
      <c r="M27" s="129" t="s">
        <v>5338</v>
      </c>
      <c r="N27" s="129" t="s">
        <v>5339</v>
      </c>
      <c r="O27" s="129" t="s">
        <v>5115</v>
      </c>
      <c r="P27" s="129" t="s">
        <v>5340</v>
      </c>
      <c r="Q27" s="140" t="s">
        <v>5341</v>
      </c>
      <c r="R27" s="140" t="s">
        <v>5342</v>
      </c>
      <c r="S27" s="129" t="s">
        <v>5139</v>
      </c>
      <c r="T27" s="129" t="s">
        <v>214</v>
      </c>
      <c r="U27" s="129" t="s">
        <v>203</v>
      </c>
      <c r="V27" s="129" t="s">
        <v>5118</v>
      </c>
    </row>
    <row r="28" spans="1:22" ht="69" customHeight="1" x14ac:dyDescent="0.3">
      <c r="A28" s="129" t="s">
        <v>5343</v>
      </c>
      <c r="B28" s="129">
        <v>74</v>
      </c>
      <c r="C28" s="129" t="s">
        <v>862</v>
      </c>
      <c r="D28" s="129" t="s">
        <v>5344</v>
      </c>
      <c r="E28" s="129" t="s">
        <v>5345</v>
      </c>
      <c r="F28" s="129" t="s">
        <v>3913</v>
      </c>
      <c r="G28" s="129" t="s">
        <v>5346</v>
      </c>
      <c r="H28" s="139" t="s">
        <v>199</v>
      </c>
      <c r="I28" s="129" t="s">
        <v>5347</v>
      </c>
      <c r="J28" s="129"/>
      <c r="K28" s="129" t="s">
        <v>5348</v>
      </c>
      <c r="L28" s="129" t="s">
        <v>5349</v>
      </c>
      <c r="M28" s="129" t="s">
        <v>5350</v>
      </c>
      <c r="N28" s="129" t="s">
        <v>5351</v>
      </c>
      <c r="O28" s="129" t="s">
        <v>5115</v>
      </c>
      <c r="P28" s="129" t="s">
        <v>5352</v>
      </c>
      <c r="Q28" s="140" t="s">
        <v>5353</v>
      </c>
      <c r="R28" s="129"/>
      <c r="S28" s="129" t="s">
        <v>5139</v>
      </c>
      <c r="T28" s="129" t="s">
        <v>214</v>
      </c>
      <c r="U28" s="129" t="s">
        <v>203</v>
      </c>
      <c r="V28" s="129" t="s">
        <v>5118</v>
      </c>
    </row>
    <row r="29" spans="1:22" ht="69" customHeight="1" x14ac:dyDescent="0.3">
      <c r="A29" s="129" t="s">
        <v>5354</v>
      </c>
      <c r="B29" s="129">
        <v>74</v>
      </c>
      <c r="C29" s="129" t="s">
        <v>862</v>
      </c>
      <c r="D29" s="129" t="s">
        <v>5355</v>
      </c>
      <c r="E29" s="129" t="s">
        <v>5356</v>
      </c>
      <c r="F29" s="129" t="s">
        <v>5357</v>
      </c>
      <c r="G29" s="129" t="s">
        <v>5358</v>
      </c>
      <c r="H29" s="139" t="s">
        <v>199</v>
      </c>
      <c r="I29" s="129" t="s">
        <v>5359</v>
      </c>
      <c r="J29" s="129">
        <v>120</v>
      </c>
      <c r="K29" s="129" t="s">
        <v>5360</v>
      </c>
      <c r="L29" s="129" t="s">
        <v>5361</v>
      </c>
      <c r="M29" s="129" t="s">
        <v>5362</v>
      </c>
      <c r="N29" s="129" t="s">
        <v>5363</v>
      </c>
      <c r="O29" s="129" t="s">
        <v>5115</v>
      </c>
      <c r="P29" s="129" t="s">
        <v>5364</v>
      </c>
      <c r="Q29" s="140" t="s">
        <v>5365</v>
      </c>
      <c r="R29" s="129"/>
      <c r="S29" s="129" t="s">
        <v>5139</v>
      </c>
      <c r="T29" s="129" t="s">
        <v>214</v>
      </c>
      <c r="U29" s="129" t="s">
        <v>203</v>
      </c>
      <c r="V29" s="129" t="s">
        <v>5118</v>
      </c>
    </row>
    <row r="30" spans="1:22" ht="69" customHeight="1" x14ac:dyDescent="0.3">
      <c r="A30" s="129" t="s">
        <v>5366</v>
      </c>
      <c r="B30" s="129">
        <v>75</v>
      </c>
      <c r="C30" s="129" t="s">
        <v>437</v>
      </c>
      <c r="D30" s="129" t="s">
        <v>5367</v>
      </c>
      <c r="E30" s="129" t="s">
        <v>5368</v>
      </c>
      <c r="F30" s="129" t="s">
        <v>3913</v>
      </c>
      <c r="G30" s="129" t="s">
        <v>5369</v>
      </c>
      <c r="H30" s="139" t="s">
        <v>199</v>
      </c>
      <c r="I30" s="129" t="s">
        <v>5370</v>
      </c>
      <c r="J30" s="129">
        <v>45</v>
      </c>
      <c r="K30" s="129" t="s">
        <v>5371</v>
      </c>
      <c r="L30" s="129" t="s">
        <v>5372</v>
      </c>
      <c r="M30" s="129" t="s">
        <v>5373</v>
      </c>
      <c r="N30" s="129" t="s">
        <v>5374</v>
      </c>
      <c r="O30" s="129" t="s">
        <v>5115</v>
      </c>
      <c r="P30" s="129" t="s">
        <v>5138</v>
      </c>
      <c r="Q30" s="140" t="s">
        <v>443</v>
      </c>
      <c r="R30" s="140" t="s">
        <v>444</v>
      </c>
      <c r="S30" s="129" t="s">
        <v>5139</v>
      </c>
      <c r="T30" s="129" t="s">
        <v>214</v>
      </c>
      <c r="U30" s="129" t="s">
        <v>203</v>
      </c>
      <c r="V30" s="129" t="s">
        <v>5118</v>
      </c>
    </row>
  </sheetData>
  <autoFilter ref="A4:V30" xr:uid="{00000000-0009-0000-0000-000027000000}"/>
  <mergeCells count="2">
    <mergeCell ref="A2:V2"/>
    <mergeCell ref="A1:V1"/>
  </mergeCells>
  <hyperlinks>
    <hyperlink ref="Q5" r:id="rId1" xr:uid="{00000000-0004-0000-2700-000000000000}"/>
    <hyperlink ref="Q6" r:id="rId2" xr:uid="{00000000-0004-0000-2700-000001000000}"/>
    <hyperlink ref="Q7" r:id="rId3" xr:uid="{00000000-0004-0000-2700-000002000000}"/>
    <hyperlink ref="Q8" r:id="rId4" xr:uid="{00000000-0004-0000-2700-000003000000}"/>
    <hyperlink ref="Q9" r:id="rId5" xr:uid="{00000000-0004-0000-2700-000004000000}"/>
    <hyperlink ref="Q10" r:id="rId6" xr:uid="{00000000-0004-0000-2700-000005000000}"/>
    <hyperlink ref="Q11" r:id="rId7" xr:uid="{00000000-0004-0000-2700-000006000000}"/>
    <hyperlink ref="R11" r:id="rId8" xr:uid="{00000000-0004-0000-2700-000007000000}"/>
    <hyperlink ref="Q12" r:id="rId9" xr:uid="{00000000-0004-0000-2700-000008000000}"/>
    <hyperlink ref="R12" r:id="rId10" xr:uid="{00000000-0004-0000-2700-000009000000}"/>
    <hyperlink ref="Q13" r:id="rId11" xr:uid="{00000000-0004-0000-2700-00000A000000}"/>
    <hyperlink ref="Q14" r:id="rId12" xr:uid="{00000000-0004-0000-2700-00000B000000}"/>
    <hyperlink ref="R14" r:id="rId13" xr:uid="{00000000-0004-0000-2700-00000C000000}"/>
    <hyperlink ref="Q15" r:id="rId14" xr:uid="{00000000-0004-0000-2700-00000D000000}"/>
    <hyperlink ref="Q16" r:id="rId15" xr:uid="{00000000-0004-0000-2700-00000E000000}"/>
    <hyperlink ref="Q17" r:id="rId16" xr:uid="{00000000-0004-0000-2700-00000F000000}"/>
    <hyperlink ref="Q18" r:id="rId17" xr:uid="{00000000-0004-0000-2700-000010000000}"/>
    <hyperlink ref="Q19" r:id="rId18" xr:uid="{00000000-0004-0000-2700-000011000000}"/>
    <hyperlink ref="R19" r:id="rId19" xr:uid="{00000000-0004-0000-2700-000012000000}"/>
    <hyperlink ref="Q20" r:id="rId20" xr:uid="{00000000-0004-0000-2700-000013000000}"/>
    <hyperlink ref="R20" r:id="rId21" xr:uid="{00000000-0004-0000-2700-000014000000}"/>
    <hyperlink ref="Q21" r:id="rId22" xr:uid="{00000000-0004-0000-2700-000015000000}"/>
    <hyperlink ref="Q22" r:id="rId23" xr:uid="{00000000-0004-0000-2700-000016000000}"/>
    <hyperlink ref="Q23" r:id="rId24" xr:uid="{00000000-0004-0000-2700-000017000000}"/>
    <hyperlink ref="R23" r:id="rId25" xr:uid="{00000000-0004-0000-2700-000018000000}"/>
    <hyperlink ref="Q24" r:id="rId26" xr:uid="{00000000-0004-0000-2700-000019000000}"/>
    <hyperlink ref="Q25" r:id="rId27" xr:uid="{00000000-0004-0000-2700-00001A000000}"/>
    <hyperlink ref="Q26" r:id="rId28" xr:uid="{00000000-0004-0000-2700-00001B000000}"/>
    <hyperlink ref="Q27" r:id="rId29" xr:uid="{00000000-0004-0000-2700-00001C000000}"/>
    <hyperlink ref="R27" r:id="rId30" xr:uid="{00000000-0004-0000-2700-00001D000000}"/>
    <hyperlink ref="Q28" r:id="rId31" xr:uid="{00000000-0004-0000-2700-00001E000000}"/>
    <hyperlink ref="Q29" r:id="rId32" xr:uid="{00000000-0004-0000-2700-00001F000000}"/>
    <hyperlink ref="Q30" r:id="rId33" xr:uid="{00000000-0004-0000-2700-000020000000}"/>
    <hyperlink ref="R30" r:id="rId34" xr:uid="{00000000-0004-0000-2700-000021000000}"/>
  </hyperlink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7" customWidth="1"/>
    <col min="2" max="2" width="35" customWidth="1"/>
    <col min="3" max="3" width="15" customWidth="1"/>
    <col min="4" max="4" width="9" customWidth="1"/>
    <col min="5" max="5" width="18" customWidth="1"/>
    <col min="6" max="6" width="11" customWidth="1"/>
    <col min="7" max="7" width="19" customWidth="1"/>
    <col min="8" max="8" width="44" customWidth="1"/>
    <col min="9" max="9" width="43" customWidth="1"/>
    <col min="10" max="10" width="55" customWidth="1"/>
    <col min="11" max="11" width="90" customWidth="1"/>
    <col min="12" max="13" width="55" customWidth="1"/>
    <col min="14" max="14" width="38" customWidth="1"/>
    <col min="15" max="15" width="49" customWidth="1"/>
    <col min="16" max="16" width="21" customWidth="1"/>
    <col min="17" max="17" width="29" customWidth="1"/>
  </cols>
  <sheetData>
    <row r="1" spans="1:17" ht="37.049999999999997" customHeight="1" x14ac:dyDescent="0.4">
      <c r="A1" s="179" t="s">
        <v>5375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</row>
    <row r="2" spans="1:17" ht="37.950000000000003" customHeight="1" x14ac:dyDescent="0.3">
      <c r="A2" s="178" t="s">
        <v>5376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4" spans="1:17" ht="36" customHeight="1" x14ac:dyDescent="0.3">
      <c r="A4" s="138" t="s">
        <v>709</v>
      </c>
      <c r="B4" s="138" t="s">
        <v>179</v>
      </c>
      <c r="C4" s="138" t="s">
        <v>5377</v>
      </c>
      <c r="D4" s="138" t="s">
        <v>199</v>
      </c>
      <c r="E4" s="138" t="s">
        <v>5378</v>
      </c>
      <c r="F4" s="138" t="s">
        <v>5379</v>
      </c>
      <c r="G4" s="138" t="s">
        <v>5380</v>
      </c>
      <c r="H4" s="138" t="s">
        <v>5381</v>
      </c>
      <c r="I4" s="138" t="s">
        <v>4439</v>
      </c>
      <c r="J4" s="138" t="s">
        <v>5382</v>
      </c>
      <c r="K4" s="138" t="s">
        <v>5383</v>
      </c>
      <c r="L4" s="138" t="s">
        <v>5384</v>
      </c>
      <c r="M4" s="138" t="s">
        <v>5385</v>
      </c>
      <c r="N4" s="138" t="s">
        <v>718</v>
      </c>
      <c r="O4" s="138" t="s">
        <v>5386</v>
      </c>
      <c r="P4" s="138" t="s">
        <v>5387</v>
      </c>
      <c r="Q4" s="138" t="s">
        <v>5388</v>
      </c>
    </row>
    <row r="5" spans="1:17" ht="73.95" customHeight="1" x14ac:dyDescent="0.3">
      <c r="A5" s="129">
        <v>51</v>
      </c>
      <c r="B5" s="129" t="s">
        <v>841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 t="s">
        <v>3310</v>
      </c>
      <c r="I5" s="129" t="s">
        <v>2510</v>
      </c>
      <c r="J5" s="129" t="s">
        <v>5389</v>
      </c>
      <c r="K5" s="129" t="s">
        <v>5390</v>
      </c>
      <c r="L5" s="129" t="s">
        <v>1305</v>
      </c>
      <c r="M5" s="129" t="s">
        <v>2509</v>
      </c>
      <c r="N5" s="129"/>
      <c r="O5" s="129" t="s">
        <v>1305</v>
      </c>
      <c r="P5" s="129">
        <v>0</v>
      </c>
      <c r="Q5" s="129" t="s">
        <v>5391</v>
      </c>
    </row>
    <row r="6" spans="1:17" ht="73.95" customHeight="1" x14ac:dyDescent="0.3">
      <c r="A6" s="129">
        <v>52</v>
      </c>
      <c r="B6" s="129" t="s">
        <v>334</v>
      </c>
      <c r="C6" s="129">
        <v>0</v>
      </c>
      <c r="D6" s="129">
        <v>0</v>
      </c>
      <c r="E6" s="129">
        <v>0</v>
      </c>
      <c r="F6" s="129">
        <v>0</v>
      </c>
      <c r="G6" s="129">
        <v>2</v>
      </c>
      <c r="H6" s="129" t="s">
        <v>3315</v>
      </c>
      <c r="I6" s="129" t="s">
        <v>2517</v>
      </c>
      <c r="J6" s="129" t="s">
        <v>5389</v>
      </c>
      <c r="K6" s="129" t="s">
        <v>5392</v>
      </c>
      <c r="L6" s="129" t="s">
        <v>340</v>
      </c>
      <c r="M6" s="129" t="s">
        <v>1793</v>
      </c>
      <c r="N6" s="129" t="s">
        <v>5393</v>
      </c>
      <c r="O6" s="129" t="s">
        <v>349</v>
      </c>
      <c r="P6" s="129">
        <v>0</v>
      </c>
      <c r="Q6" s="129" t="s">
        <v>5391</v>
      </c>
    </row>
    <row r="7" spans="1:17" ht="73.95" customHeight="1" x14ac:dyDescent="0.3">
      <c r="A7" s="129">
        <v>53</v>
      </c>
      <c r="B7" s="129" t="s">
        <v>844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 t="s">
        <v>3321</v>
      </c>
      <c r="I7" s="129" t="s">
        <v>2521</v>
      </c>
      <c r="J7" s="129" t="s">
        <v>5389</v>
      </c>
      <c r="K7" s="129" t="s">
        <v>5394</v>
      </c>
      <c r="L7" s="129" t="s">
        <v>1306</v>
      </c>
      <c r="M7" s="129" t="s">
        <v>2520</v>
      </c>
      <c r="N7" s="129"/>
      <c r="O7" s="129" t="s">
        <v>1306</v>
      </c>
      <c r="P7" s="129">
        <v>0</v>
      </c>
      <c r="Q7" s="129" t="s">
        <v>5391</v>
      </c>
    </row>
    <row r="8" spans="1:17" ht="73.95" customHeight="1" x14ac:dyDescent="0.3">
      <c r="A8" s="129">
        <v>54</v>
      </c>
      <c r="B8" s="129" t="s">
        <v>351</v>
      </c>
      <c r="C8" s="129">
        <v>1</v>
      </c>
      <c r="D8" s="129">
        <v>1</v>
      </c>
      <c r="E8" s="129">
        <v>0</v>
      </c>
      <c r="F8" s="129">
        <v>0</v>
      </c>
      <c r="G8" s="129">
        <v>0</v>
      </c>
      <c r="H8" s="129" t="s">
        <v>3327</v>
      </c>
      <c r="I8" s="129" t="s">
        <v>2525</v>
      </c>
      <c r="J8" s="129" t="s">
        <v>5389</v>
      </c>
      <c r="K8" s="129" t="s">
        <v>5395</v>
      </c>
      <c r="L8" s="129" t="s">
        <v>2523</v>
      </c>
      <c r="M8" s="129" t="s">
        <v>2523</v>
      </c>
      <c r="N8" s="129" t="s">
        <v>5130</v>
      </c>
      <c r="O8" s="129" t="s">
        <v>356</v>
      </c>
      <c r="P8" s="129">
        <v>1</v>
      </c>
      <c r="Q8" s="129" t="s">
        <v>5391</v>
      </c>
    </row>
    <row r="9" spans="1:17" ht="73.95" customHeight="1" x14ac:dyDescent="0.3">
      <c r="A9" s="129">
        <v>55</v>
      </c>
      <c r="B9" s="129" t="s">
        <v>358</v>
      </c>
      <c r="C9" s="129">
        <v>1</v>
      </c>
      <c r="D9" s="129">
        <v>0</v>
      </c>
      <c r="E9" s="129">
        <v>1</v>
      </c>
      <c r="F9" s="129">
        <v>0</v>
      </c>
      <c r="G9" s="129">
        <v>1</v>
      </c>
      <c r="H9" s="129" t="s">
        <v>3334</v>
      </c>
      <c r="I9" s="129" t="s">
        <v>2528</v>
      </c>
      <c r="J9" s="129" t="s">
        <v>5389</v>
      </c>
      <c r="K9" s="129" t="s">
        <v>5396</v>
      </c>
      <c r="L9" s="129" t="s">
        <v>1820</v>
      </c>
      <c r="M9" s="129" t="s">
        <v>1820</v>
      </c>
      <c r="N9" s="129" t="s">
        <v>5397</v>
      </c>
      <c r="O9" s="129" t="s">
        <v>364</v>
      </c>
      <c r="P9" s="129">
        <v>1</v>
      </c>
      <c r="Q9" s="129" t="s">
        <v>5391</v>
      </c>
    </row>
    <row r="10" spans="1:17" ht="73.95" customHeight="1" x14ac:dyDescent="0.3">
      <c r="A10" s="129">
        <v>56</v>
      </c>
      <c r="B10" s="129" t="s">
        <v>846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 t="s">
        <v>3340</v>
      </c>
      <c r="I10" s="129" t="s">
        <v>2531</v>
      </c>
      <c r="J10" s="129" t="s">
        <v>5389</v>
      </c>
      <c r="K10" s="129" t="s">
        <v>5398</v>
      </c>
      <c r="L10" s="129" t="s">
        <v>1826</v>
      </c>
      <c r="M10" s="129" t="s">
        <v>1826</v>
      </c>
      <c r="N10" s="129"/>
      <c r="O10" s="129" t="s">
        <v>1826</v>
      </c>
      <c r="P10" s="129">
        <v>0</v>
      </c>
      <c r="Q10" s="129" t="s">
        <v>5391</v>
      </c>
    </row>
    <row r="11" spans="1:17" ht="73.95" customHeight="1" x14ac:dyDescent="0.3">
      <c r="A11" s="129">
        <v>57</v>
      </c>
      <c r="B11" s="129" t="s">
        <v>847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 t="s">
        <v>3345</v>
      </c>
      <c r="I11" s="129" t="s">
        <v>2534</v>
      </c>
      <c r="J11" s="129" t="s">
        <v>5389</v>
      </c>
      <c r="K11" s="129" t="s">
        <v>5399</v>
      </c>
      <c r="L11" s="129" t="s">
        <v>1308</v>
      </c>
      <c r="M11" s="129" t="s">
        <v>1831</v>
      </c>
      <c r="N11" s="129"/>
      <c r="O11" s="129" t="s">
        <v>1308</v>
      </c>
      <c r="P11" s="129">
        <v>0</v>
      </c>
      <c r="Q11" s="129" t="s">
        <v>5391</v>
      </c>
    </row>
    <row r="12" spans="1:17" ht="73.95" customHeight="1" x14ac:dyDescent="0.3">
      <c r="A12" s="129">
        <v>58</v>
      </c>
      <c r="B12" s="129" t="s">
        <v>373</v>
      </c>
      <c r="C12" s="129">
        <v>1</v>
      </c>
      <c r="D12" s="129">
        <v>0</v>
      </c>
      <c r="E12" s="129">
        <v>0</v>
      </c>
      <c r="F12" s="129">
        <v>1</v>
      </c>
      <c r="G12" s="129">
        <v>0</v>
      </c>
      <c r="H12" s="129" t="s">
        <v>3350</v>
      </c>
      <c r="I12" s="129" t="s">
        <v>2538</v>
      </c>
      <c r="J12" s="129" t="s">
        <v>5389</v>
      </c>
      <c r="K12" s="129" t="s">
        <v>5400</v>
      </c>
      <c r="L12" s="129" t="s">
        <v>1309</v>
      </c>
      <c r="M12" s="129" t="s">
        <v>2537</v>
      </c>
      <c r="N12" s="129" t="s">
        <v>5162</v>
      </c>
      <c r="O12" s="129" t="s">
        <v>378</v>
      </c>
      <c r="P12" s="129">
        <v>1</v>
      </c>
      <c r="Q12" s="129" t="s">
        <v>5391</v>
      </c>
    </row>
    <row r="13" spans="1:17" ht="73.95" customHeight="1" x14ac:dyDescent="0.3">
      <c r="A13" s="129">
        <v>59</v>
      </c>
      <c r="B13" s="129" t="s">
        <v>380</v>
      </c>
      <c r="C13" s="129">
        <v>2</v>
      </c>
      <c r="D13" s="129">
        <v>2</v>
      </c>
      <c r="E13" s="129">
        <v>0</v>
      </c>
      <c r="F13" s="129">
        <v>0</v>
      </c>
      <c r="G13" s="129">
        <v>1</v>
      </c>
      <c r="H13" s="129" t="s">
        <v>3355</v>
      </c>
      <c r="I13" s="129" t="s">
        <v>2542</v>
      </c>
      <c r="J13" s="129" t="s">
        <v>5389</v>
      </c>
      <c r="K13" s="129" t="s">
        <v>5401</v>
      </c>
      <c r="L13" s="129" t="s">
        <v>1310</v>
      </c>
      <c r="M13" s="129" t="s">
        <v>2541</v>
      </c>
      <c r="N13" s="129" t="s">
        <v>5402</v>
      </c>
      <c r="O13" s="129" t="s">
        <v>5182</v>
      </c>
      <c r="P13" s="129">
        <v>2</v>
      </c>
      <c r="Q13" s="129" t="s">
        <v>5391</v>
      </c>
    </row>
    <row r="14" spans="1:17" ht="73.95" customHeight="1" x14ac:dyDescent="0.3">
      <c r="A14" s="129">
        <v>60</v>
      </c>
      <c r="B14" s="129" t="s">
        <v>848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 t="s">
        <v>3360</v>
      </c>
      <c r="I14" s="129" t="s">
        <v>2545</v>
      </c>
      <c r="J14" s="129" t="s">
        <v>5389</v>
      </c>
      <c r="K14" s="129" t="s">
        <v>5403</v>
      </c>
      <c r="L14" s="129" t="s">
        <v>1311</v>
      </c>
      <c r="M14" s="129" t="s">
        <v>1311</v>
      </c>
      <c r="N14" s="129"/>
      <c r="O14" s="129" t="s">
        <v>1311</v>
      </c>
      <c r="P14" s="129">
        <v>0</v>
      </c>
      <c r="Q14" s="129" t="s">
        <v>5391</v>
      </c>
    </row>
    <row r="15" spans="1:17" ht="73.95" customHeight="1" x14ac:dyDescent="0.3">
      <c r="A15" s="129">
        <v>61</v>
      </c>
      <c r="B15" s="129" t="s">
        <v>849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 t="s">
        <v>3364</v>
      </c>
      <c r="I15" s="129" t="s">
        <v>2548</v>
      </c>
      <c r="J15" s="129" t="s">
        <v>5389</v>
      </c>
      <c r="K15" s="129" t="s">
        <v>5404</v>
      </c>
      <c r="L15" s="129" t="s">
        <v>1312</v>
      </c>
      <c r="M15" s="129" t="s">
        <v>1312</v>
      </c>
      <c r="N15" s="129"/>
      <c r="O15" s="129" t="s">
        <v>1312</v>
      </c>
      <c r="P15" s="129">
        <v>0</v>
      </c>
      <c r="Q15" s="129" t="s">
        <v>5391</v>
      </c>
    </row>
    <row r="16" spans="1:17" ht="73.95" customHeight="1" x14ac:dyDescent="0.3">
      <c r="A16" s="129">
        <v>62</v>
      </c>
      <c r="B16" s="129" t="s">
        <v>389</v>
      </c>
      <c r="C16" s="129">
        <v>2</v>
      </c>
      <c r="D16" s="129">
        <v>1</v>
      </c>
      <c r="E16" s="129">
        <v>1</v>
      </c>
      <c r="F16" s="129">
        <v>0</v>
      </c>
      <c r="G16" s="129">
        <v>0</v>
      </c>
      <c r="H16" s="129" t="s">
        <v>3368</v>
      </c>
      <c r="I16" s="129" t="s">
        <v>2552</v>
      </c>
      <c r="J16" s="129" t="s">
        <v>5389</v>
      </c>
      <c r="K16" s="129" t="s">
        <v>5405</v>
      </c>
      <c r="L16" s="129" t="s">
        <v>1313</v>
      </c>
      <c r="M16" s="129" t="s">
        <v>1836</v>
      </c>
      <c r="N16" s="129" t="s">
        <v>5406</v>
      </c>
      <c r="O16" s="129" t="s">
        <v>395</v>
      </c>
      <c r="P16" s="129">
        <v>2</v>
      </c>
      <c r="Q16" s="129" t="s">
        <v>5391</v>
      </c>
    </row>
    <row r="17" spans="1:17" ht="73.95" customHeight="1" x14ac:dyDescent="0.3">
      <c r="A17" s="129">
        <v>63</v>
      </c>
      <c r="B17" s="129" t="s">
        <v>852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 t="s">
        <v>3373</v>
      </c>
      <c r="I17" s="129" t="s">
        <v>2556</v>
      </c>
      <c r="J17" s="129" t="s">
        <v>5389</v>
      </c>
      <c r="K17" s="129" t="s">
        <v>5407</v>
      </c>
      <c r="L17" s="129" t="s">
        <v>1314</v>
      </c>
      <c r="M17" s="129" t="s">
        <v>2555</v>
      </c>
      <c r="N17" s="129"/>
      <c r="O17" s="129" t="s">
        <v>1314</v>
      </c>
      <c r="P17" s="129">
        <v>0</v>
      </c>
      <c r="Q17" s="129" t="s">
        <v>5391</v>
      </c>
    </row>
    <row r="18" spans="1:17" ht="73.95" customHeight="1" x14ac:dyDescent="0.3">
      <c r="A18" s="129">
        <v>64</v>
      </c>
      <c r="B18" s="129" t="s">
        <v>853</v>
      </c>
      <c r="C18" s="129">
        <v>0</v>
      </c>
      <c r="D18" s="129">
        <v>0</v>
      </c>
      <c r="E18" s="129">
        <v>0</v>
      </c>
      <c r="F18" s="129">
        <v>0</v>
      </c>
      <c r="G18" s="129">
        <v>1</v>
      </c>
      <c r="H18" s="129" t="s">
        <v>3379</v>
      </c>
      <c r="I18" s="129" t="s">
        <v>2559</v>
      </c>
      <c r="J18" s="129" t="s">
        <v>5389</v>
      </c>
      <c r="K18" s="129" t="s">
        <v>5408</v>
      </c>
      <c r="L18" s="129" t="s">
        <v>1844</v>
      </c>
      <c r="M18" s="129" t="s">
        <v>1844</v>
      </c>
      <c r="N18" s="129" t="s">
        <v>5223</v>
      </c>
      <c r="O18" s="129" t="s">
        <v>1315</v>
      </c>
      <c r="P18" s="129">
        <v>0</v>
      </c>
      <c r="Q18" s="129" t="s">
        <v>5391</v>
      </c>
    </row>
    <row r="19" spans="1:17" ht="73.95" customHeight="1" x14ac:dyDescent="0.3">
      <c r="A19" s="129">
        <v>65</v>
      </c>
      <c r="B19" s="129" t="s">
        <v>854</v>
      </c>
      <c r="C19" s="129">
        <v>0</v>
      </c>
      <c r="D19" s="129">
        <v>0</v>
      </c>
      <c r="E19" s="129">
        <v>0</v>
      </c>
      <c r="F19" s="129">
        <v>0</v>
      </c>
      <c r="G19" s="129">
        <v>1</v>
      </c>
      <c r="H19" s="129" t="s">
        <v>3386</v>
      </c>
      <c r="I19" s="129" t="s">
        <v>2563</v>
      </c>
      <c r="J19" s="129" t="s">
        <v>5389</v>
      </c>
      <c r="K19" s="129" t="s">
        <v>5409</v>
      </c>
      <c r="L19" s="129" t="s">
        <v>1316</v>
      </c>
      <c r="M19" s="129" t="s">
        <v>2562</v>
      </c>
      <c r="N19" s="129" t="s">
        <v>5233</v>
      </c>
      <c r="O19" s="129" t="s">
        <v>5241</v>
      </c>
      <c r="P19" s="129">
        <v>0</v>
      </c>
      <c r="Q19" s="129" t="s">
        <v>5391</v>
      </c>
    </row>
    <row r="20" spans="1:17" ht="73.95" customHeight="1" x14ac:dyDescent="0.3">
      <c r="A20" s="129">
        <v>66</v>
      </c>
      <c r="B20" s="129" t="s">
        <v>855</v>
      </c>
      <c r="C20" s="129">
        <v>0</v>
      </c>
      <c r="D20" s="129">
        <v>0</v>
      </c>
      <c r="E20" s="129">
        <v>0</v>
      </c>
      <c r="F20" s="129">
        <v>0</v>
      </c>
      <c r="G20" s="129">
        <v>1</v>
      </c>
      <c r="H20" s="129" t="s">
        <v>3391</v>
      </c>
      <c r="I20" s="129" t="s">
        <v>2568</v>
      </c>
      <c r="J20" s="129" t="s">
        <v>5389</v>
      </c>
      <c r="K20" s="129" t="s">
        <v>5410</v>
      </c>
      <c r="L20" s="129" t="s">
        <v>2565</v>
      </c>
      <c r="M20" s="129" t="s">
        <v>2567</v>
      </c>
      <c r="N20" s="129" t="s">
        <v>5243</v>
      </c>
      <c r="O20" s="129" t="s">
        <v>1317</v>
      </c>
      <c r="P20" s="129">
        <v>0</v>
      </c>
      <c r="Q20" s="129" t="s">
        <v>5391</v>
      </c>
    </row>
    <row r="21" spans="1:17" ht="73.95" customHeight="1" x14ac:dyDescent="0.3">
      <c r="A21" s="129">
        <v>67</v>
      </c>
      <c r="B21" s="129" t="s">
        <v>856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 t="s">
        <v>3395</v>
      </c>
      <c r="I21" s="129" t="s">
        <v>2571</v>
      </c>
      <c r="J21" s="129" t="s">
        <v>5389</v>
      </c>
      <c r="K21" s="129" t="s">
        <v>5411</v>
      </c>
      <c r="L21" s="129" t="s">
        <v>1318</v>
      </c>
      <c r="M21" s="129" t="s">
        <v>1318</v>
      </c>
      <c r="N21" s="129"/>
      <c r="O21" s="129" t="s">
        <v>1318</v>
      </c>
      <c r="P21" s="129">
        <v>0</v>
      </c>
      <c r="Q21" s="129" t="s">
        <v>5391</v>
      </c>
    </row>
    <row r="22" spans="1:17" ht="73.95" customHeight="1" x14ac:dyDescent="0.3">
      <c r="A22" s="129">
        <v>68</v>
      </c>
      <c r="B22" s="129" t="s">
        <v>857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 t="s">
        <v>3399</v>
      </c>
      <c r="I22" s="129" t="s">
        <v>2574</v>
      </c>
      <c r="J22" s="129" t="s">
        <v>5389</v>
      </c>
      <c r="K22" s="129" t="s">
        <v>5412</v>
      </c>
      <c r="L22" s="129" t="s">
        <v>1319</v>
      </c>
      <c r="M22" s="129" t="s">
        <v>1319</v>
      </c>
      <c r="N22" s="129"/>
      <c r="O22" s="129" t="s">
        <v>1319</v>
      </c>
      <c r="P22" s="129">
        <v>0</v>
      </c>
      <c r="Q22" s="129" t="s">
        <v>5391</v>
      </c>
    </row>
    <row r="23" spans="1:17" ht="73.95" customHeight="1" x14ac:dyDescent="0.3">
      <c r="A23" s="129">
        <v>69</v>
      </c>
      <c r="B23" s="129" t="s">
        <v>858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  <c r="H23" s="129" t="s">
        <v>3403</v>
      </c>
      <c r="I23" s="129" t="s">
        <v>2579</v>
      </c>
      <c r="J23" s="129" t="s">
        <v>5389</v>
      </c>
      <c r="K23" s="129" t="s">
        <v>5413</v>
      </c>
      <c r="L23" s="129" t="s">
        <v>2576</v>
      </c>
      <c r="M23" s="129" t="s">
        <v>2578</v>
      </c>
      <c r="N23" s="129"/>
      <c r="O23" s="129" t="s">
        <v>2576</v>
      </c>
      <c r="P23" s="129">
        <v>0</v>
      </c>
      <c r="Q23" s="129" t="s">
        <v>5391</v>
      </c>
    </row>
    <row r="24" spans="1:17" ht="73.95" customHeight="1" x14ac:dyDescent="0.3">
      <c r="A24" s="129">
        <v>70</v>
      </c>
      <c r="B24" s="129" t="s">
        <v>859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 t="s">
        <v>3408</v>
      </c>
      <c r="I24" s="129" t="s">
        <v>2583</v>
      </c>
      <c r="J24" s="129" t="s">
        <v>5389</v>
      </c>
      <c r="K24" s="129" t="s">
        <v>5414</v>
      </c>
      <c r="L24" s="129" t="s">
        <v>1321</v>
      </c>
      <c r="M24" s="129" t="s">
        <v>2582</v>
      </c>
      <c r="N24" s="129"/>
      <c r="O24" s="129" t="s">
        <v>1321</v>
      </c>
      <c r="P24" s="129">
        <v>0</v>
      </c>
      <c r="Q24" s="129" t="s">
        <v>5391</v>
      </c>
    </row>
    <row r="25" spans="1:17" ht="73.95" customHeight="1" x14ac:dyDescent="0.3">
      <c r="A25" s="129">
        <v>71</v>
      </c>
      <c r="B25" s="129" t="s">
        <v>404</v>
      </c>
      <c r="C25" s="129">
        <v>1</v>
      </c>
      <c r="D25" s="129">
        <v>0</v>
      </c>
      <c r="E25" s="129">
        <v>1</v>
      </c>
      <c r="F25" s="129">
        <v>0</v>
      </c>
      <c r="G25" s="129">
        <v>0</v>
      </c>
      <c r="H25" s="129" t="s">
        <v>3413</v>
      </c>
      <c r="I25" s="129" t="s">
        <v>2589</v>
      </c>
      <c r="J25" s="129" t="s">
        <v>5389</v>
      </c>
      <c r="K25" s="129" t="s">
        <v>5415</v>
      </c>
      <c r="L25" s="129" t="s">
        <v>2586</v>
      </c>
      <c r="M25" s="129" t="s">
        <v>2588</v>
      </c>
      <c r="N25" s="129" t="s">
        <v>5253</v>
      </c>
      <c r="O25" s="129" t="s">
        <v>410</v>
      </c>
      <c r="P25" s="129">
        <v>1</v>
      </c>
      <c r="Q25" s="129" t="s">
        <v>5391</v>
      </c>
    </row>
    <row r="26" spans="1:17" ht="73.95" customHeight="1" x14ac:dyDescent="0.3">
      <c r="A26" s="129">
        <v>72</v>
      </c>
      <c r="B26" s="129" t="s">
        <v>860</v>
      </c>
      <c r="C26" s="129">
        <v>3</v>
      </c>
      <c r="D26" s="129">
        <v>3</v>
      </c>
      <c r="E26" s="129">
        <v>0</v>
      </c>
      <c r="F26" s="129">
        <v>0</v>
      </c>
      <c r="G26" s="129">
        <v>0</v>
      </c>
      <c r="H26" s="129" t="s">
        <v>3419</v>
      </c>
      <c r="I26" s="129" t="s">
        <v>2593</v>
      </c>
      <c r="J26" s="129" t="s">
        <v>5389</v>
      </c>
      <c r="K26" s="129" t="s">
        <v>5416</v>
      </c>
      <c r="L26" s="129" t="s">
        <v>2591</v>
      </c>
      <c r="M26" s="129" t="s">
        <v>1868</v>
      </c>
      <c r="N26" s="129" t="s">
        <v>5417</v>
      </c>
      <c r="O26" s="129" t="s">
        <v>5271</v>
      </c>
      <c r="P26" s="129">
        <v>1</v>
      </c>
      <c r="Q26" s="129" t="s">
        <v>5391</v>
      </c>
    </row>
    <row r="27" spans="1:17" ht="73.95" customHeight="1" x14ac:dyDescent="0.3">
      <c r="A27" s="129">
        <v>73</v>
      </c>
      <c r="B27" s="129" t="s">
        <v>412</v>
      </c>
      <c r="C27" s="129">
        <v>3</v>
      </c>
      <c r="D27" s="129">
        <v>1</v>
      </c>
      <c r="E27" s="129">
        <v>2</v>
      </c>
      <c r="F27" s="129">
        <v>0</v>
      </c>
      <c r="G27" s="129">
        <v>1</v>
      </c>
      <c r="H27" s="129" t="s">
        <v>3425</v>
      </c>
      <c r="I27" s="129" t="s">
        <v>2597</v>
      </c>
      <c r="J27" s="129" t="s">
        <v>5389</v>
      </c>
      <c r="K27" s="129" t="s">
        <v>5418</v>
      </c>
      <c r="L27" s="129" t="s">
        <v>2595</v>
      </c>
      <c r="M27" s="129" t="s">
        <v>2595</v>
      </c>
      <c r="N27" s="129" t="s">
        <v>5419</v>
      </c>
      <c r="O27" s="129" t="s">
        <v>5302</v>
      </c>
      <c r="P27" s="129">
        <v>2</v>
      </c>
      <c r="Q27" s="129" t="s">
        <v>5391</v>
      </c>
    </row>
    <row r="28" spans="1:17" ht="73.95" customHeight="1" x14ac:dyDescent="0.3">
      <c r="A28" s="129">
        <v>74</v>
      </c>
      <c r="B28" s="129" t="s">
        <v>862</v>
      </c>
      <c r="C28" s="129">
        <v>2</v>
      </c>
      <c r="D28" s="129">
        <v>2</v>
      </c>
      <c r="E28" s="129">
        <v>0</v>
      </c>
      <c r="F28" s="129">
        <v>0</v>
      </c>
      <c r="G28" s="129">
        <v>1</v>
      </c>
      <c r="H28" s="129" t="s">
        <v>3429</v>
      </c>
      <c r="I28" s="129" t="s">
        <v>2602</v>
      </c>
      <c r="J28" s="129" t="s">
        <v>5389</v>
      </c>
      <c r="K28" s="129" t="s">
        <v>5420</v>
      </c>
      <c r="L28" s="129" t="s">
        <v>2599</v>
      </c>
      <c r="M28" s="129" t="s">
        <v>2601</v>
      </c>
      <c r="N28" s="129" t="s">
        <v>5421</v>
      </c>
      <c r="O28" s="129" t="s">
        <v>5341</v>
      </c>
      <c r="P28" s="129">
        <v>2</v>
      </c>
      <c r="Q28" s="129" t="s">
        <v>5391</v>
      </c>
    </row>
    <row r="29" spans="1:17" ht="73.95" customHeight="1" x14ac:dyDescent="0.3">
      <c r="A29" s="129">
        <v>75</v>
      </c>
      <c r="B29" s="129" t="s">
        <v>437</v>
      </c>
      <c r="C29" s="129">
        <v>1</v>
      </c>
      <c r="D29" s="129">
        <v>1</v>
      </c>
      <c r="E29" s="129">
        <v>0</v>
      </c>
      <c r="F29" s="129">
        <v>0</v>
      </c>
      <c r="G29" s="129">
        <v>0</v>
      </c>
      <c r="H29" s="129" t="s">
        <v>3434</v>
      </c>
      <c r="I29" s="129" t="s">
        <v>2606</v>
      </c>
      <c r="J29" s="129" t="s">
        <v>5389</v>
      </c>
      <c r="K29" s="129" t="s">
        <v>5422</v>
      </c>
      <c r="L29" s="129" t="s">
        <v>1325</v>
      </c>
      <c r="M29" s="129" t="s">
        <v>2605</v>
      </c>
      <c r="N29" s="129" t="s">
        <v>5366</v>
      </c>
      <c r="O29" s="129" t="s">
        <v>443</v>
      </c>
      <c r="P29" s="129">
        <v>1</v>
      </c>
      <c r="Q29" s="129" t="s">
        <v>5391</v>
      </c>
    </row>
  </sheetData>
  <autoFilter ref="A4:Q29" xr:uid="{00000000-0009-0000-0000-000028000000}"/>
  <mergeCells count="2">
    <mergeCell ref="A2:Q2"/>
    <mergeCell ref="A1:Q1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O18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6" customWidth="1"/>
    <col min="2" max="2" width="14" customWidth="1"/>
    <col min="3" max="3" width="7" customWidth="1"/>
    <col min="4" max="4" width="35" customWidth="1"/>
    <col min="5" max="5" width="63" customWidth="1"/>
    <col min="6" max="7" width="20" customWidth="1"/>
    <col min="8" max="8" width="25" customWidth="1"/>
    <col min="9" max="9" width="21" customWidth="1"/>
    <col min="10" max="10" width="54" customWidth="1"/>
    <col min="11" max="11" width="26" customWidth="1"/>
    <col min="12" max="12" width="58" customWidth="1"/>
    <col min="13" max="13" width="56" customWidth="1"/>
    <col min="14" max="14" width="25" customWidth="1"/>
    <col min="15" max="15" width="52" customWidth="1"/>
  </cols>
  <sheetData>
    <row r="1" spans="1:15" ht="37.049999999999997" customHeight="1" x14ac:dyDescent="0.4">
      <c r="A1" s="179" t="s">
        <v>5423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37.950000000000003" customHeight="1" x14ac:dyDescent="0.3">
      <c r="A2" s="178" t="s">
        <v>5424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4" spans="1:15" ht="36" customHeight="1" x14ac:dyDescent="0.3">
      <c r="A4" s="138" t="s">
        <v>1253</v>
      </c>
      <c r="B4" s="138" t="s">
        <v>5425</v>
      </c>
      <c r="C4" s="138" t="s">
        <v>709</v>
      </c>
      <c r="D4" s="138" t="s">
        <v>179</v>
      </c>
      <c r="E4" s="138" t="s">
        <v>5426</v>
      </c>
      <c r="F4" s="138" t="s">
        <v>5427</v>
      </c>
      <c r="G4" s="138" t="s">
        <v>5428</v>
      </c>
      <c r="H4" s="138" t="s">
        <v>5429</v>
      </c>
      <c r="I4" s="138" t="s">
        <v>5430</v>
      </c>
      <c r="J4" s="138" t="s">
        <v>5431</v>
      </c>
      <c r="K4" s="138" t="s">
        <v>5432</v>
      </c>
      <c r="L4" s="138" t="s">
        <v>5433</v>
      </c>
      <c r="M4" s="138" t="s">
        <v>8</v>
      </c>
      <c r="N4" s="138" t="s">
        <v>5434</v>
      </c>
      <c r="O4" s="138" t="s">
        <v>5435</v>
      </c>
    </row>
    <row r="5" spans="1:15" ht="67.95" customHeight="1" x14ac:dyDescent="0.3">
      <c r="A5" s="129" t="s">
        <v>5436</v>
      </c>
      <c r="B5" s="129" t="s">
        <v>4056</v>
      </c>
      <c r="C5" s="129">
        <v>8</v>
      </c>
      <c r="D5" s="129" t="s">
        <v>208</v>
      </c>
      <c r="E5" s="129" t="s">
        <v>4057</v>
      </c>
      <c r="F5" s="129" t="s">
        <v>4058</v>
      </c>
      <c r="G5" s="129" t="s">
        <v>4058</v>
      </c>
      <c r="H5" s="129" t="s">
        <v>198</v>
      </c>
      <c r="I5" s="129">
        <v>4800</v>
      </c>
      <c r="J5" s="129" t="s">
        <v>4060</v>
      </c>
      <c r="K5" s="141" t="s">
        <v>5437</v>
      </c>
      <c r="L5" s="129" t="s">
        <v>5438</v>
      </c>
      <c r="M5" s="129" t="s">
        <v>4064</v>
      </c>
      <c r="N5" s="129" t="s">
        <v>5439</v>
      </c>
      <c r="O5" s="129" t="s">
        <v>5440</v>
      </c>
    </row>
    <row r="6" spans="1:15" ht="67.95" customHeight="1" x14ac:dyDescent="0.3">
      <c r="A6" s="129" t="s">
        <v>5436</v>
      </c>
      <c r="B6" s="129" t="s">
        <v>4065</v>
      </c>
      <c r="C6" s="129">
        <v>8</v>
      </c>
      <c r="D6" s="129" t="s">
        <v>208</v>
      </c>
      <c r="E6" s="129" t="s">
        <v>4066</v>
      </c>
      <c r="F6" s="129" t="s">
        <v>4058</v>
      </c>
      <c r="G6" s="129" t="s">
        <v>4058</v>
      </c>
      <c r="H6" s="129" t="s">
        <v>4067</v>
      </c>
      <c r="I6" s="129">
        <v>16000</v>
      </c>
      <c r="J6" s="129" t="s">
        <v>4069</v>
      </c>
      <c r="K6" s="143" t="s">
        <v>5441</v>
      </c>
      <c r="L6" s="129" t="s">
        <v>5438</v>
      </c>
      <c r="M6" s="129" t="s">
        <v>4064</v>
      </c>
      <c r="N6" s="129" t="s">
        <v>5439</v>
      </c>
      <c r="O6" s="129" t="s">
        <v>5440</v>
      </c>
    </row>
    <row r="7" spans="1:15" ht="67.95" customHeight="1" x14ac:dyDescent="0.3">
      <c r="A7" s="129" t="s">
        <v>5436</v>
      </c>
      <c r="B7" s="129" t="s">
        <v>4102</v>
      </c>
      <c r="C7" s="129">
        <v>10</v>
      </c>
      <c r="D7" s="129" t="s">
        <v>755</v>
      </c>
      <c r="E7" s="129" t="s">
        <v>4103</v>
      </c>
      <c r="F7" s="129" t="s">
        <v>4104</v>
      </c>
      <c r="G7" s="129" t="s">
        <v>4104</v>
      </c>
      <c r="H7" s="129" t="s">
        <v>3955</v>
      </c>
      <c r="I7" s="129">
        <v>3200</v>
      </c>
      <c r="J7" s="129" t="s">
        <v>4106</v>
      </c>
      <c r="K7" s="141" t="s">
        <v>5442</v>
      </c>
      <c r="L7" s="129" t="s">
        <v>5438</v>
      </c>
      <c r="M7" s="129" t="s">
        <v>1489</v>
      </c>
      <c r="N7" s="129" t="s">
        <v>5439</v>
      </c>
      <c r="O7" s="129" t="s">
        <v>5440</v>
      </c>
    </row>
    <row r="8" spans="1:15" ht="67.95" customHeight="1" x14ac:dyDescent="0.3">
      <c r="A8" s="129" t="s">
        <v>5436</v>
      </c>
      <c r="B8" s="129" t="s">
        <v>4110</v>
      </c>
      <c r="C8" s="129">
        <v>10</v>
      </c>
      <c r="D8" s="129" t="s">
        <v>755</v>
      </c>
      <c r="E8" s="129" t="s">
        <v>4111</v>
      </c>
      <c r="F8" s="129" t="s">
        <v>4113</v>
      </c>
      <c r="G8" s="129" t="s">
        <v>4113</v>
      </c>
      <c r="H8" s="129" t="s">
        <v>3955</v>
      </c>
      <c r="I8" s="129">
        <v>3000</v>
      </c>
      <c r="J8" s="129" t="s">
        <v>4115</v>
      </c>
      <c r="K8" s="141" t="s">
        <v>5442</v>
      </c>
      <c r="L8" s="129" t="s">
        <v>5438</v>
      </c>
      <c r="M8" s="129" t="s">
        <v>4119</v>
      </c>
      <c r="N8" s="129" t="s">
        <v>5439</v>
      </c>
      <c r="O8" s="129" t="s">
        <v>5440</v>
      </c>
    </row>
    <row r="9" spans="1:15" ht="67.95" customHeight="1" x14ac:dyDescent="0.3">
      <c r="A9" s="129" t="s">
        <v>5436</v>
      </c>
      <c r="B9" s="129" t="s">
        <v>4130</v>
      </c>
      <c r="C9" s="129">
        <v>12</v>
      </c>
      <c r="D9" s="129" t="s">
        <v>761</v>
      </c>
      <c r="E9" s="129" t="s">
        <v>4131</v>
      </c>
      <c r="F9" s="129" t="s">
        <v>4133</v>
      </c>
      <c r="G9" s="129" t="s">
        <v>4133</v>
      </c>
      <c r="H9" s="129" t="s">
        <v>4132</v>
      </c>
      <c r="I9" s="129">
        <v>75</v>
      </c>
      <c r="J9" s="129" t="s">
        <v>4135</v>
      </c>
      <c r="K9" s="141" t="s">
        <v>5442</v>
      </c>
      <c r="L9" s="129" t="s">
        <v>5438</v>
      </c>
      <c r="M9" s="129" t="s">
        <v>1503</v>
      </c>
      <c r="N9" s="129" t="s">
        <v>5439</v>
      </c>
      <c r="O9" s="129" t="s">
        <v>5440</v>
      </c>
    </row>
    <row r="10" spans="1:15" ht="67.95" customHeight="1" x14ac:dyDescent="0.3">
      <c r="A10" s="129" t="s">
        <v>5436</v>
      </c>
      <c r="B10" s="129" t="s">
        <v>4312</v>
      </c>
      <c r="C10" s="129">
        <v>17</v>
      </c>
      <c r="D10" s="129" t="s">
        <v>254</v>
      </c>
      <c r="E10" s="129" t="s">
        <v>4313</v>
      </c>
      <c r="F10" s="129" t="s">
        <v>4315</v>
      </c>
      <c r="G10" s="129" t="s">
        <v>4315</v>
      </c>
      <c r="H10" s="129" t="s">
        <v>4314</v>
      </c>
      <c r="I10" s="129">
        <v>700</v>
      </c>
      <c r="J10" s="129" t="s">
        <v>4317</v>
      </c>
      <c r="K10" s="141" t="s">
        <v>5442</v>
      </c>
      <c r="L10" s="129" t="s">
        <v>5438</v>
      </c>
      <c r="M10" s="129" t="s">
        <v>4320</v>
      </c>
      <c r="N10" s="129" t="s">
        <v>5439</v>
      </c>
      <c r="O10" s="129" t="s">
        <v>5440</v>
      </c>
    </row>
    <row r="11" spans="1:15" ht="67.95" customHeight="1" x14ac:dyDescent="0.3">
      <c r="A11" s="129" t="s">
        <v>5436</v>
      </c>
      <c r="B11" s="129" t="s">
        <v>4322</v>
      </c>
      <c r="C11" s="129">
        <v>20</v>
      </c>
      <c r="D11" s="129" t="s">
        <v>781</v>
      </c>
      <c r="E11" s="129" t="s">
        <v>4323</v>
      </c>
      <c r="F11" s="129" t="s">
        <v>4326</v>
      </c>
      <c r="G11" s="129" t="s">
        <v>4326</v>
      </c>
      <c r="H11" s="129" t="s">
        <v>4325</v>
      </c>
      <c r="I11" s="129">
        <v>4000</v>
      </c>
      <c r="J11" s="129" t="s">
        <v>4328</v>
      </c>
      <c r="K11" s="141" t="s">
        <v>5442</v>
      </c>
      <c r="L11" s="129" t="s">
        <v>5438</v>
      </c>
      <c r="M11" s="129" t="s">
        <v>4331</v>
      </c>
      <c r="N11" s="129" t="s">
        <v>5439</v>
      </c>
      <c r="O11" s="129" t="s">
        <v>5440</v>
      </c>
    </row>
    <row r="12" spans="1:15" ht="67.95" customHeight="1" x14ac:dyDescent="0.3">
      <c r="A12" s="129" t="s">
        <v>5443</v>
      </c>
      <c r="B12" s="129" t="s">
        <v>4871</v>
      </c>
      <c r="C12" s="129">
        <v>48</v>
      </c>
      <c r="D12" s="129" t="s">
        <v>326</v>
      </c>
      <c r="E12" s="129" t="s">
        <v>4872</v>
      </c>
      <c r="F12" s="129" t="s">
        <v>4874</v>
      </c>
      <c r="G12" s="129" t="s">
        <v>4874</v>
      </c>
      <c r="H12" s="129" t="s">
        <v>3913</v>
      </c>
      <c r="I12" s="129">
        <v>70</v>
      </c>
      <c r="J12" s="129" t="s">
        <v>4876</v>
      </c>
      <c r="K12" s="143" t="s">
        <v>5261</v>
      </c>
      <c r="L12" s="129" t="s">
        <v>5438</v>
      </c>
      <c r="M12" s="129" t="s">
        <v>332</v>
      </c>
      <c r="N12" s="129" t="s">
        <v>5439</v>
      </c>
      <c r="O12" s="129" t="s">
        <v>5440</v>
      </c>
    </row>
    <row r="13" spans="1:15" ht="67.95" customHeight="1" x14ac:dyDescent="0.3">
      <c r="A13" s="129" t="s">
        <v>5443</v>
      </c>
      <c r="B13" s="129" t="s">
        <v>4881</v>
      </c>
      <c r="C13" s="129">
        <v>28</v>
      </c>
      <c r="D13" s="129" t="s">
        <v>801</v>
      </c>
      <c r="E13" s="129" t="s">
        <v>4882</v>
      </c>
      <c r="F13" s="129" t="s">
        <v>4884</v>
      </c>
      <c r="G13" s="129" t="s">
        <v>4884</v>
      </c>
      <c r="H13" s="129" t="s">
        <v>198</v>
      </c>
      <c r="I13" s="129">
        <v>100</v>
      </c>
      <c r="J13" s="129" t="s">
        <v>4886</v>
      </c>
      <c r="K13" s="141" t="s">
        <v>5444</v>
      </c>
      <c r="L13" s="129" t="s">
        <v>5438</v>
      </c>
      <c r="M13" s="129" t="s">
        <v>1284</v>
      </c>
      <c r="N13" s="129" t="s">
        <v>5439</v>
      </c>
      <c r="O13" s="129" t="s">
        <v>5440</v>
      </c>
    </row>
    <row r="14" spans="1:15" ht="67.95" customHeight="1" x14ac:dyDescent="0.3">
      <c r="A14" s="129" t="s">
        <v>5443</v>
      </c>
      <c r="B14" s="129" t="s">
        <v>4897</v>
      </c>
      <c r="C14" s="129">
        <v>30</v>
      </c>
      <c r="D14" s="129" t="s">
        <v>267</v>
      </c>
      <c r="E14" s="129" t="s">
        <v>4898</v>
      </c>
      <c r="F14" s="129" t="s">
        <v>4662</v>
      </c>
      <c r="G14" s="129" t="s">
        <v>4662</v>
      </c>
      <c r="H14" s="129" t="s">
        <v>198</v>
      </c>
      <c r="I14" s="129">
        <v>100</v>
      </c>
      <c r="J14" s="129" t="s">
        <v>4900</v>
      </c>
      <c r="K14" s="143" t="s">
        <v>5445</v>
      </c>
      <c r="L14" s="129" t="s">
        <v>5438</v>
      </c>
      <c r="M14" s="129" t="s">
        <v>4904</v>
      </c>
      <c r="N14" s="129" t="s">
        <v>5439</v>
      </c>
      <c r="O14" s="129" t="s">
        <v>5440</v>
      </c>
    </row>
    <row r="15" spans="1:15" ht="67.95" customHeight="1" x14ac:dyDescent="0.3">
      <c r="A15" s="129" t="s">
        <v>5446</v>
      </c>
      <c r="B15" s="129" t="s">
        <v>5140</v>
      </c>
      <c r="C15" s="129">
        <v>55</v>
      </c>
      <c r="D15" s="129" t="s">
        <v>358</v>
      </c>
      <c r="E15" s="129" t="s">
        <v>5141</v>
      </c>
      <c r="F15" s="129" t="s">
        <v>5143</v>
      </c>
      <c r="G15" s="129" t="s">
        <v>5143</v>
      </c>
      <c r="H15" s="129" t="s">
        <v>198</v>
      </c>
      <c r="I15" s="129">
        <v>2000</v>
      </c>
      <c r="J15" s="129" t="s">
        <v>5145</v>
      </c>
      <c r="K15" s="143" t="s">
        <v>5149</v>
      </c>
      <c r="L15" s="129" t="s">
        <v>5447</v>
      </c>
      <c r="M15" s="129" t="s">
        <v>364</v>
      </c>
      <c r="N15" s="129" t="s">
        <v>5439</v>
      </c>
      <c r="O15" s="129" t="s">
        <v>5148</v>
      </c>
    </row>
    <row r="16" spans="1:15" ht="67.95" customHeight="1" x14ac:dyDescent="0.3">
      <c r="A16" s="129" t="s">
        <v>5446</v>
      </c>
      <c r="B16" s="129" t="s">
        <v>5243</v>
      </c>
      <c r="C16" s="129">
        <v>66</v>
      </c>
      <c r="D16" s="129" t="s">
        <v>855</v>
      </c>
      <c r="E16" s="129" t="s">
        <v>5244</v>
      </c>
      <c r="F16" s="129" t="s">
        <v>5246</v>
      </c>
      <c r="G16" s="129" t="s">
        <v>5246</v>
      </c>
      <c r="H16" s="129" t="s">
        <v>4132</v>
      </c>
      <c r="I16" s="129">
        <v>181</v>
      </c>
      <c r="J16" s="129" t="s">
        <v>5248</v>
      </c>
      <c r="K16" s="141" t="s">
        <v>5442</v>
      </c>
      <c r="L16" s="129" t="s">
        <v>5448</v>
      </c>
      <c r="M16" s="129" t="s">
        <v>1317</v>
      </c>
      <c r="N16" s="129" t="s">
        <v>5439</v>
      </c>
      <c r="O16" s="129" t="s">
        <v>5139</v>
      </c>
    </row>
    <row r="17" spans="1:15" ht="67.95" customHeight="1" x14ac:dyDescent="0.3">
      <c r="A17" s="129" t="s">
        <v>5446</v>
      </c>
      <c r="B17" s="129" t="s">
        <v>5253</v>
      </c>
      <c r="C17" s="129">
        <v>71</v>
      </c>
      <c r="D17" s="129" t="s">
        <v>404</v>
      </c>
      <c r="E17" s="129" t="s">
        <v>5254</v>
      </c>
      <c r="F17" s="129" t="s">
        <v>5255</v>
      </c>
      <c r="G17" s="129" t="s">
        <v>5255</v>
      </c>
      <c r="H17" s="129" t="s">
        <v>3913</v>
      </c>
      <c r="I17" s="129">
        <v>1100</v>
      </c>
      <c r="J17" s="129" t="s">
        <v>5257</v>
      </c>
      <c r="K17" s="143" t="s">
        <v>5261</v>
      </c>
      <c r="L17" s="129" t="s">
        <v>5449</v>
      </c>
      <c r="M17" s="129" t="s">
        <v>410</v>
      </c>
      <c r="N17" s="129" t="s">
        <v>5439</v>
      </c>
      <c r="O17" s="129" t="s">
        <v>5139</v>
      </c>
    </row>
    <row r="18" spans="1:15" ht="67.95" customHeight="1" x14ac:dyDescent="0.3">
      <c r="A18" s="129" t="s">
        <v>5446</v>
      </c>
      <c r="B18" s="129" t="s">
        <v>5292</v>
      </c>
      <c r="C18" s="129">
        <v>73</v>
      </c>
      <c r="D18" s="129" t="s">
        <v>412</v>
      </c>
      <c r="E18" s="129" t="s">
        <v>5293</v>
      </c>
      <c r="F18" s="129" t="s">
        <v>5295</v>
      </c>
      <c r="G18" s="129" t="s">
        <v>5295</v>
      </c>
      <c r="H18" s="129" t="s">
        <v>4067</v>
      </c>
      <c r="I18" s="129">
        <v>5500</v>
      </c>
      <c r="J18" s="129" t="s">
        <v>5297</v>
      </c>
      <c r="K18" s="143" t="s">
        <v>5450</v>
      </c>
      <c r="L18" s="129" t="s">
        <v>5451</v>
      </c>
      <c r="M18" s="129" t="s">
        <v>5302</v>
      </c>
      <c r="N18" s="129" t="s">
        <v>5439</v>
      </c>
      <c r="O18" s="129" t="s">
        <v>5139</v>
      </c>
    </row>
  </sheetData>
  <autoFilter ref="A4:O18" xr:uid="{00000000-0009-0000-0000-000029000000}"/>
  <mergeCells count="2">
    <mergeCell ref="A1:O1"/>
    <mergeCell ref="A2:O2"/>
  </mergeCells>
  <hyperlinks>
    <hyperlink ref="M5" r:id="rId1" xr:uid="{00000000-0004-0000-2900-000000000000}"/>
    <hyperlink ref="M6" r:id="rId2" xr:uid="{00000000-0004-0000-2900-000001000000}"/>
    <hyperlink ref="M7" r:id="rId3" xr:uid="{00000000-0004-0000-2900-000002000000}"/>
    <hyperlink ref="M8" r:id="rId4" xr:uid="{00000000-0004-0000-2900-000003000000}"/>
    <hyperlink ref="M9" r:id="rId5" xr:uid="{00000000-0004-0000-2900-000004000000}"/>
    <hyperlink ref="M10" r:id="rId6" xr:uid="{00000000-0004-0000-2900-000005000000}"/>
    <hyperlink ref="M11" r:id="rId7" xr:uid="{00000000-0004-0000-2900-000006000000}"/>
    <hyperlink ref="M12" r:id="rId8" xr:uid="{00000000-0004-0000-2900-000007000000}"/>
    <hyperlink ref="M13" r:id="rId9" xr:uid="{00000000-0004-0000-2900-000008000000}"/>
    <hyperlink ref="M14" r:id="rId10" xr:uid="{00000000-0004-0000-2900-000009000000}"/>
    <hyperlink ref="M15" r:id="rId11" xr:uid="{00000000-0004-0000-2900-00000A000000}"/>
    <hyperlink ref="M16" r:id="rId12" xr:uid="{00000000-0004-0000-2900-00000B000000}"/>
    <hyperlink ref="M17" r:id="rId13" xr:uid="{00000000-0004-0000-2900-00000C000000}"/>
    <hyperlink ref="M18" r:id="rId14" xr:uid="{00000000-0004-0000-2900-00000D000000}"/>
  </hyperlink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E21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66" customWidth="1"/>
    <col min="2" max="2" width="26" customWidth="1"/>
    <col min="3" max="3" width="17" customWidth="1"/>
    <col min="4" max="4" width="60" customWidth="1"/>
    <col min="5" max="5" width="72" customWidth="1"/>
  </cols>
  <sheetData>
    <row r="1" spans="1:5" ht="37.049999999999997" customHeight="1" x14ac:dyDescent="0.4">
      <c r="A1" s="179" t="s">
        <v>5452</v>
      </c>
      <c r="B1" s="174"/>
      <c r="C1" s="174"/>
      <c r="D1" s="174"/>
      <c r="E1" s="174"/>
    </row>
    <row r="2" spans="1:5" ht="37.950000000000003" customHeight="1" x14ac:dyDescent="0.3">
      <c r="A2" s="178" t="s">
        <v>5453</v>
      </c>
      <c r="B2" s="174"/>
      <c r="C2" s="174"/>
      <c r="D2" s="174"/>
      <c r="E2" s="174"/>
    </row>
    <row r="4" spans="1:5" ht="36" customHeight="1" x14ac:dyDescent="0.3">
      <c r="A4" s="138" t="s">
        <v>134</v>
      </c>
      <c r="B4" s="138" t="s">
        <v>5013</v>
      </c>
      <c r="C4" s="138" t="s">
        <v>6</v>
      </c>
      <c r="D4" s="138" t="s">
        <v>5454</v>
      </c>
      <c r="E4" s="138" t="s">
        <v>5455</v>
      </c>
    </row>
    <row r="5" spans="1:5" ht="36" customHeight="1" x14ac:dyDescent="0.3">
      <c r="A5" s="129" t="s">
        <v>5456</v>
      </c>
      <c r="B5" s="129">
        <v>25</v>
      </c>
      <c r="C5" s="129" t="s">
        <v>10</v>
      </c>
      <c r="D5" s="129" t="s">
        <v>5457</v>
      </c>
      <c r="E5" s="129" t="s">
        <v>5458</v>
      </c>
    </row>
    <row r="6" spans="1:5" ht="36" customHeight="1" x14ac:dyDescent="0.3">
      <c r="A6" s="129" t="s">
        <v>5459</v>
      </c>
      <c r="B6" s="129">
        <f>COUNTIF(T3_PROJEKTE_51_75!F5:F30,"EIGENPROJEKT")</f>
        <v>17</v>
      </c>
      <c r="C6" s="129" t="s">
        <v>14</v>
      </c>
      <c r="D6" s="129"/>
      <c r="E6" s="129" t="s">
        <v>5460</v>
      </c>
    </row>
    <row r="7" spans="1:5" ht="36" customHeight="1" x14ac:dyDescent="0.3">
      <c r="A7" s="129" t="s">
        <v>5461</v>
      </c>
      <c r="B7" s="129">
        <f>COUNTIFS(T3_PROJEKTE_51_75!F5:F30,"EIGENPROJEKT",T3_PROJEKTE_51_75!H5:H30,"VOR")</f>
        <v>11</v>
      </c>
      <c r="C7" s="129" t="s">
        <v>14</v>
      </c>
      <c r="D7" s="129"/>
      <c r="E7" s="129" t="s">
        <v>5328</v>
      </c>
    </row>
    <row r="8" spans="1:5" ht="36" customHeight="1" x14ac:dyDescent="0.3">
      <c r="A8" s="129" t="s">
        <v>5462</v>
      </c>
      <c r="B8" s="129">
        <f>COUNTIFS(T3_PROJEKTE_51_75!F5:F30,"EIGENPROJEKT",T3_PROJEKTE_51_75!H5:H30,"NACH-ERSTBELEG")</f>
        <v>5</v>
      </c>
      <c r="C8" s="129" t="s">
        <v>14</v>
      </c>
      <c r="D8" s="129"/>
      <c r="E8" s="129" t="s">
        <v>5463</v>
      </c>
    </row>
    <row r="9" spans="1:5" ht="36" customHeight="1" x14ac:dyDescent="0.3">
      <c r="A9" s="129" t="s">
        <v>5464</v>
      </c>
      <c r="B9" s="129">
        <f>COUNTIFS(T3_PROJEKTE_51_75!F5:F30,"EIGENPROJEKT",T3_PROJEKTE_51_75!H5:H30,"UNKLAR")</f>
        <v>1</v>
      </c>
      <c r="C9" s="129" t="s">
        <v>14</v>
      </c>
      <c r="D9" s="129"/>
      <c r="E9" s="129" t="s">
        <v>109</v>
      </c>
    </row>
    <row r="10" spans="1:5" ht="36" customHeight="1" x14ac:dyDescent="0.3">
      <c r="A10" s="129"/>
      <c r="B10" s="129"/>
      <c r="C10" s="129"/>
      <c r="D10" s="129"/>
      <c r="E10" s="129"/>
    </row>
    <row r="11" spans="1:5" ht="36" customHeight="1" x14ac:dyDescent="0.3">
      <c r="A11" s="129" t="s">
        <v>5465</v>
      </c>
      <c r="B11" s="129">
        <v>8650</v>
      </c>
      <c r="C11" s="129" t="s">
        <v>24</v>
      </c>
      <c r="D11" s="129" t="s">
        <v>5466</v>
      </c>
      <c r="E11" s="129" t="s">
        <v>5467</v>
      </c>
    </row>
    <row r="12" spans="1:5" ht="36" customHeight="1" x14ac:dyDescent="0.3">
      <c r="A12" s="129" t="s">
        <v>5468</v>
      </c>
      <c r="B12" s="129">
        <v>8984.7999999999993</v>
      </c>
      <c r="C12" s="129" t="s">
        <v>24</v>
      </c>
      <c r="D12" s="129" t="s">
        <v>5469</v>
      </c>
      <c r="E12" s="129" t="s">
        <v>5470</v>
      </c>
    </row>
    <row r="13" spans="1:5" ht="36" customHeight="1" x14ac:dyDescent="0.3">
      <c r="A13" s="129" t="s">
        <v>5471</v>
      </c>
      <c r="B13" s="129">
        <v>2000</v>
      </c>
      <c r="C13" s="129" t="s">
        <v>24</v>
      </c>
      <c r="D13" s="129" t="s">
        <v>5472</v>
      </c>
      <c r="E13" s="129" t="s">
        <v>5473</v>
      </c>
    </row>
    <row r="14" spans="1:5" ht="36" customHeight="1" x14ac:dyDescent="0.3">
      <c r="A14" s="129"/>
      <c r="B14" s="129"/>
      <c r="C14" s="129"/>
      <c r="D14" s="129"/>
      <c r="E14" s="129"/>
    </row>
    <row r="15" spans="1:5" ht="36" customHeight="1" x14ac:dyDescent="0.3">
      <c r="A15" s="129" t="s">
        <v>5474</v>
      </c>
      <c r="B15" s="129">
        <f>SUMIF(T3_PROJEKTE_51_75!U5:U30,"JA_EINZEL",T3_PROJEKTE_51_75!J5:J30)</f>
        <v>1100</v>
      </c>
      <c r="C15" s="129" t="s">
        <v>24</v>
      </c>
      <c r="D15" s="129" t="s">
        <v>5475</v>
      </c>
      <c r="E15" s="129" t="s">
        <v>5476</v>
      </c>
    </row>
    <row r="16" spans="1:5" ht="36" customHeight="1" x14ac:dyDescent="0.3">
      <c r="A16" s="129" t="s">
        <v>5477</v>
      </c>
      <c r="B16" s="129">
        <f>SUMIF(T3_PROJEKTE_51_75!U5:U30,"JA_PROGRAMM",T3_PROJEKTE_51_75!J5:J30)</f>
        <v>2000</v>
      </c>
      <c r="C16" s="129" t="s">
        <v>24</v>
      </c>
      <c r="D16" s="129" t="s">
        <v>5478</v>
      </c>
      <c r="E16" s="129" t="s">
        <v>5479</v>
      </c>
    </row>
    <row r="17" spans="1:5" ht="36" customHeight="1" x14ac:dyDescent="0.3">
      <c r="A17" s="129" t="s">
        <v>5480</v>
      </c>
      <c r="B17" s="129">
        <f>SUMIF(T3_PROJEKTE_51_75!U5:U30,"JA_GEMISCHT",T3_PROJEKTE_51_75!J5:J30)</f>
        <v>5500</v>
      </c>
      <c r="C17" s="129" t="s">
        <v>24</v>
      </c>
      <c r="D17" s="129" t="s">
        <v>5481</v>
      </c>
      <c r="E17" s="129" t="s">
        <v>5482</v>
      </c>
    </row>
    <row r="18" spans="1:5" ht="36" customHeight="1" x14ac:dyDescent="0.3">
      <c r="A18" s="129" t="s">
        <v>5483</v>
      </c>
      <c r="B18" s="129">
        <f>SUM(B15:B16)</f>
        <v>3100</v>
      </c>
      <c r="C18" s="129" t="s">
        <v>24</v>
      </c>
      <c r="D18" s="129" t="s">
        <v>5484</v>
      </c>
      <c r="E18" s="129" t="s">
        <v>5485</v>
      </c>
    </row>
    <row r="19" spans="1:5" ht="36" customHeight="1" x14ac:dyDescent="0.3">
      <c r="A19" s="129"/>
      <c r="B19" s="129"/>
      <c r="C19" s="129"/>
      <c r="D19" s="129"/>
      <c r="E19" s="129"/>
    </row>
    <row r="20" spans="1:5" ht="36" customHeight="1" x14ac:dyDescent="0.3">
      <c r="A20" s="129" t="s">
        <v>5486</v>
      </c>
      <c r="B20" s="129" t="s">
        <v>5487</v>
      </c>
      <c r="C20" s="129" t="s">
        <v>24</v>
      </c>
      <c r="D20" s="129" t="s">
        <v>5488</v>
      </c>
      <c r="E20" s="129" t="s">
        <v>5489</v>
      </c>
    </row>
    <row r="21" spans="1:5" ht="36" customHeight="1" x14ac:dyDescent="0.3">
      <c r="A21" s="129" t="s">
        <v>5490</v>
      </c>
      <c r="B21" s="129">
        <v>850000</v>
      </c>
      <c r="C21" s="129" t="s">
        <v>24</v>
      </c>
      <c r="D21" s="129" t="s">
        <v>5491</v>
      </c>
      <c r="E21" s="129" t="s">
        <v>5492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D1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3" width="105" customWidth="1"/>
  </cols>
  <sheetData>
    <row r="1" spans="1:4" ht="37.049999999999997" customHeight="1" x14ac:dyDescent="0.4">
      <c r="A1" s="179" t="s">
        <v>5493</v>
      </c>
      <c r="B1" s="174"/>
      <c r="C1" s="174"/>
      <c r="D1" s="174"/>
    </row>
    <row r="2" spans="1:4" ht="37.950000000000003" customHeight="1" x14ac:dyDescent="0.3">
      <c r="A2" s="137"/>
      <c r="B2" s="137"/>
      <c r="C2" s="137"/>
      <c r="D2" s="137"/>
    </row>
    <row r="3" spans="1:4" x14ac:dyDescent="0.3">
      <c r="A3" t="s">
        <v>709</v>
      </c>
      <c r="B3" t="s">
        <v>5494</v>
      </c>
      <c r="C3" t="s">
        <v>5495</v>
      </c>
    </row>
    <row r="4" spans="1:4" ht="36" customHeight="1" x14ac:dyDescent="0.3">
      <c r="A4" s="138" t="s">
        <v>5496</v>
      </c>
      <c r="B4" s="138" t="s">
        <v>5497</v>
      </c>
      <c r="C4" s="138" t="s">
        <v>5498</v>
      </c>
      <c r="D4" s="129"/>
    </row>
    <row r="5" spans="1:4" ht="51" customHeight="1" x14ac:dyDescent="0.3">
      <c r="A5" s="129" t="s">
        <v>5499</v>
      </c>
      <c r="B5" s="129" t="s">
        <v>5500</v>
      </c>
      <c r="C5" s="129" t="s">
        <v>5501</v>
      </c>
      <c r="D5" s="129"/>
    </row>
    <row r="6" spans="1:4" ht="51" customHeight="1" x14ac:dyDescent="0.3">
      <c r="A6" s="129" t="s">
        <v>5502</v>
      </c>
      <c r="B6" s="129" t="s">
        <v>5503</v>
      </c>
      <c r="C6" s="129" t="s">
        <v>5504</v>
      </c>
      <c r="D6" s="129"/>
    </row>
    <row r="7" spans="1:4" ht="51" customHeight="1" x14ac:dyDescent="0.3">
      <c r="A7" s="129" t="s">
        <v>5505</v>
      </c>
      <c r="B7" s="129" t="s">
        <v>5506</v>
      </c>
      <c r="C7" s="129" t="s">
        <v>5507</v>
      </c>
      <c r="D7" s="129"/>
    </row>
    <row r="8" spans="1:4" ht="51" customHeight="1" x14ac:dyDescent="0.3">
      <c r="A8" s="129" t="s">
        <v>5508</v>
      </c>
      <c r="B8" s="129" t="s">
        <v>5509</v>
      </c>
      <c r="C8" s="129" t="s">
        <v>5510</v>
      </c>
      <c r="D8" s="129"/>
    </row>
    <row r="9" spans="1:4" ht="51" customHeight="1" x14ac:dyDescent="0.3">
      <c r="A9" s="129" t="s">
        <v>5511</v>
      </c>
      <c r="B9" s="129" t="s">
        <v>5512</v>
      </c>
      <c r="C9" s="129" t="s">
        <v>5513</v>
      </c>
      <c r="D9" s="129"/>
    </row>
    <row r="10" spans="1:4" ht="51" customHeight="1" x14ac:dyDescent="0.3">
      <c r="A10" s="129" t="s">
        <v>5514</v>
      </c>
      <c r="B10" s="129" t="s">
        <v>5515</v>
      </c>
      <c r="C10" s="129" t="s">
        <v>5516</v>
      </c>
      <c r="D10" s="129"/>
    </row>
    <row r="11" spans="1:4" ht="51" customHeight="1" x14ac:dyDescent="0.3">
      <c r="A11" s="129" t="s">
        <v>5517</v>
      </c>
      <c r="B11" s="129" t="s">
        <v>5518</v>
      </c>
      <c r="C11" s="129" t="s">
        <v>5519</v>
      </c>
      <c r="D11" s="129"/>
    </row>
    <row r="12" spans="1:4" ht="51" customHeight="1" x14ac:dyDescent="0.3">
      <c r="A12" s="129" t="s">
        <v>5520</v>
      </c>
      <c r="B12" s="129" t="s">
        <v>5521</v>
      </c>
      <c r="C12" s="129" t="s">
        <v>5522</v>
      </c>
      <c r="D12" s="129"/>
    </row>
    <row r="13" spans="1:4" ht="51" customHeight="1" x14ac:dyDescent="0.3">
      <c r="A13" s="129" t="s">
        <v>5523</v>
      </c>
      <c r="B13" s="129" t="s">
        <v>5524</v>
      </c>
      <c r="C13" s="129" t="s">
        <v>5525</v>
      </c>
      <c r="D13" s="129"/>
    </row>
    <row r="14" spans="1:4" ht="51" customHeight="1" x14ac:dyDescent="0.3">
      <c r="A14" s="129" t="s">
        <v>5526</v>
      </c>
      <c r="B14" s="129" t="s">
        <v>5527</v>
      </c>
      <c r="C14" s="129" t="s">
        <v>5528</v>
      </c>
      <c r="D14" s="129"/>
    </row>
    <row r="15" spans="1:4" ht="51" customHeight="1" x14ac:dyDescent="0.3">
      <c r="A15" s="129" t="s">
        <v>5529</v>
      </c>
      <c r="B15" s="129" t="s">
        <v>5530</v>
      </c>
      <c r="C15" s="129" t="s">
        <v>5531</v>
      </c>
      <c r="D15" s="129"/>
    </row>
    <row r="16" spans="1:4" ht="51" customHeight="1" x14ac:dyDescent="0.3">
      <c r="A16" s="129" t="s">
        <v>5532</v>
      </c>
      <c r="B16" s="129" t="s">
        <v>5533</v>
      </c>
      <c r="C16" s="129" t="s">
        <v>5534</v>
      </c>
      <c r="D16" s="129"/>
    </row>
  </sheetData>
  <mergeCells count="1">
    <mergeCell ref="A1:D1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V35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3" customWidth="1"/>
    <col min="2" max="2" width="7" customWidth="1"/>
    <col min="3" max="3" width="26" customWidth="1"/>
    <col min="4" max="4" width="57" customWidth="1"/>
    <col min="5" max="5" width="30" customWidth="1"/>
    <col min="6" max="6" width="22" customWidth="1"/>
    <col min="7" max="7" width="24" customWidth="1"/>
    <col min="8" max="8" width="23" customWidth="1"/>
    <col min="9" max="9" width="64" customWidth="1"/>
    <col min="10" max="10" width="24" customWidth="1"/>
    <col min="11" max="11" width="63" customWidth="1"/>
    <col min="12" max="13" width="60" customWidth="1"/>
    <col min="14" max="14" width="53" customWidth="1"/>
    <col min="15" max="15" width="32" customWidth="1"/>
    <col min="16" max="16" width="69" customWidth="1"/>
    <col min="17" max="18" width="60" customWidth="1"/>
    <col min="19" max="19" width="63" customWidth="1"/>
    <col min="20" max="20" width="20" customWidth="1"/>
    <col min="21" max="21" width="26" customWidth="1"/>
    <col min="22" max="22" width="23" customWidth="1"/>
  </cols>
  <sheetData>
    <row r="1" spans="1:22" ht="37.049999999999997" customHeight="1" x14ac:dyDescent="0.3">
      <c r="A1" s="177" t="s">
        <v>5535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40.049999999999997" customHeight="1" x14ac:dyDescent="0.3">
      <c r="A2" s="176" t="s">
        <v>5536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4" spans="1:22" ht="31.95" customHeight="1" x14ac:dyDescent="0.3">
      <c r="A4" s="144" t="s">
        <v>177</v>
      </c>
      <c r="B4" s="144" t="s">
        <v>709</v>
      </c>
      <c r="C4" s="144" t="s">
        <v>1252</v>
      </c>
      <c r="D4" s="144" t="s">
        <v>5537</v>
      </c>
      <c r="E4" s="144" t="s">
        <v>3894</v>
      </c>
      <c r="F4" s="144" t="s">
        <v>3895</v>
      </c>
      <c r="G4" s="144" t="s">
        <v>5538</v>
      </c>
      <c r="H4" s="144" t="s">
        <v>4636</v>
      </c>
      <c r="I4" s="144" t="s">
        <v>5539</v>
      </c>
      <c r="J4" s="144" t="s">
        <v>5540</v>
      </c>
      <c r="K4" s="144" t="s">
        <v>187</v>
      </c>
      <c r="L4" s="144" t="s">
        <v>5541</v>
      </c>
      <c r="M4" s="144" t="s">
        <v>5542</v>
      </c>
      <c r="N4" s="144" t="s">
        <v>5543</v>
      </c>
      <c r="O4" s="144" t="s">
        <v>5544</v>
      </c>
      <c r="P4" s="144" t="s">
        <v>5545</v>
      </c>
      <c r="Q4" s="144" t="s">
        <v>5546</v>
      </c>
      <c r="R4" s="144" t="s">
        <v>5547</v>
      </c>
      <c r="S4" s="144" t="s">
        <v>4644</v>
      </c>
      <c r="T4" s="144" t="s">
        <v>5548</v>
      </c>
      <c r="U4" s="144" t="s">
        <v>5549</v>
      </c>
      <c r="V4" s="144" t="s">
        <v>5550</v>
      </c>
    </row>
    <row r="5" spans="1:22" ht="85.95" customHeight="1" x14ac:dyDescent="0.3">
      <c r="A5" s="145" t="s">
        <v>5551</v>
      </c>
      <c r="B5" s="145">
        <v>76</v>
      </c>
      <c r="C5" s="145" t="s">
        <v>446</v>
      </c>
      <c r="D5" s="145" t="s">
        <v>5552</v>
      </c>
      <c r="E5" s="145" t="s">
        <v>5553</v>
      </c>
      <c r="F5" s="145" t="s">
        <v>3913</v>
      </c>
      <c r="G5" s="145" t="s">
        <v>5554</v>
      </c>
      <c r="H5" s="148" t="s">
        <v>199</v>
      </c>
      <c r="I5" s="145" t="s">
        <v>5555</v>
      </c>
      <c r="J5" s="146">
        <v>300</v>
      </c>
      <c r="K5" s="145" t="s">
        <v>5556</v>
      </c>
      <c r="L5" s="145" t="s">
        <v>5557</v>
      </c>
      <c r="M5" s="145" t="s">
        <v>5558</v>
      </c>
      <c r="N5" s="145" t="s">
        <v>5559</v>
      </c>
      <c r="O5" s="145" t="s">
        <v>5560</v>
      </c>
      <c r="P5" s="145" t="s">
        <v>5561</v>
      </c>
      <c r="Q5" s="134" t="s">
        <v>1924</v>
      </c>
      <c r="R5" s="134" t="s">
        <v>5562</v>
      </c>
      <c r="S5" s="145" t="s">
        <v>5563</v>
      </c>
      <c r="T5" s="145" t="s">
        <v>214</v>
      </c>
      <c r="U5" s="145" t="s">
        <v>203</v>
      </c>
      <c r="V5" s="145" t="s">
        <v>5118</v>
      </c>
    </row>
    <row r="6" spans="1:22" ht="85.95" customHeight="1" x14ac:dyDescent="0.3">
      <c r="A6" s="145" t="s">
        <v>5564</v>
      </c>
      <c r="B6" s="145">
        <v>77</v>
      </c>
      <c r="C6" s="145" t="s">
        <v>453</v>
      </c>
      <c r="D6" s="145" t="s">
        <v>5565</v>
      </c>
      <c r="E6" s="145" t="s">
        <v>5566</v>
      </c>
      <c r="F6" s="145" t="s">
        <v>3913</v>
      </c>
      <c r="G6" s="145" t="s">
        <v>4874</v>
      </c>
      <c r="H6" s="149" t="s">
        <v>3957</v>
      </c>
      <c r="I6" s="145" t="s">
        <v>5567</v>
      </c>
      <c r="J6" s="146">
        <v>20</v>
      </c>
      <c r="K6" s="145" t="s">
        <v>5568</v>
      </c>
      <c r="L6" s="145" t="s">
        <v>5569</v>
      </c>
      <c r="M6" s="145" t="s">
        <v>5570</v>
      </c>
      <c r="N6" s="145" t="s">
        <v>5571</v>
      </c>
      <c r="O6" s="145" t="s">
        <v>5560</v>
      </c>
      <c r="P6" s="145" t="s">
        <v>5572</v>
      </c>
      <c r="Q6" s="134" t="s">
        <v>5573</v>
      </c>
      <c r="R6" s="145"/>
      <c r="S6" s="145" t="s">
        <v>5574</v>
      </c>
      <c r="T6" s="145" t="s">
        <v>214</v>
      </c>
      <c r="U6" s="145" t="s">
        <v>5575</v>
      </c>
      <c r="V6" s="145" t="s">
        <v>5118</v>
      </c>
    </row>
    <row r="7" spans="1:22" ht="85.95" customHeight="1" x14ac:dyDescent="0.3">
      <c r="A7" s="145" t="s">
        <v>5576</v>
      </c>
      <c r="B7" s="145">
        <v>77</v>
      </c>
      <c r="C7" s="145" t="s">
        <v>453</v>
      </c>
      <c r="D7" s="145" t="s">
        <v>5577</v>
      </c>
      <c r="E7" s="145" t="s">
        <v>5578</v>
      </c>
      <c r="F7" s="145" t="s">
        <v>3913</v>
      </c>
      <c r="G7" s="145" t="s">
        <v>5579</v>
      </c>
      <c r="H7" s="150" t="s">
        <v>4364</v>
      </c>
      <c r="I7" s="145" t="s">
        <v>5580</v>
      </c>
      <c r="J7" s="145"/>
      <c r="K7" s="145" t="s">
        <v>5581</v>
      </c>
      <c r="L7" s="145" t="s">
        <v>5582</v>
      </c>
      <c r="M7" s="145" t="s">
        <v>5583</v>
      </c>
      <c r="N7" s="145" t="s">
        <v>5584</v>
      </c>
      <c r="O7" s="145" t="s">
        <v>5560</v>
      </c>
      <c r="P7" s="145" t="s">
        <v>5572</v>
      </c>
      <c r="Q7" s="134" t="s">
        <v>2638</v>
      </c>
      <c r="R7" s="145"/>
      <c r="S7" s="145" t="s">
        <v>5585</v>
      </c>
      <c r="T7" s="145" t="s">
        <v>214</v>
      </c>
      <c r="U7" s="145" t="s">
        <v>203</v>
      </c>
      <c r="V7" s="145" t="s">
        <v>5118</v>
      </c>
    </row>
    <row r="8" spans="1:22" ht="85.95" customHeight="1" x14ac:dyDescent="0.3">
      <c r="A8" s="145" t="s">
        <v>5586</v>
      </c>
      <c r="B8" s="145">
        <v>79</v>
      </c>
      <c r="C8" s="145" t="s">
        <v>461</v>
      </c>
      <c r="D8" s="145" t="s">
        <v>1930</v>
      </c>
      <c r="E8" s="145" t="s">
        <v>4372</v>
      </c>
      <c r="F8" s="145" t="s">
        <v>3913</v>
      </c>
      <c r="G8" s="145" t="s">
        <v>5587</v>
      </c>
      <c r="H8" s="148" t="s">
        <v>199</v>
      </c>
      <c r="I8" s="145" t="s">
        <v>5588</v>
      </c>
      <c r="J8" s="146">
        <v>5000</v>
      </c>
      <c r="K8" s="145" t="s">
        <v>5589</v>
      </c>
      <c r="L8" s="145" t="s">
        <v>5590</v>
      </c>
      <c r="M8" s="145" t="s">
        <v>5591</v>
      </c>
      <c r="N8" s="145" t="s">
        <v>5592</v>
      </c>
      <c r="O8" s="145" t="s">
        <v>5560</v>
      </c>
      <c r="P8" s="145" t="s">
        <v>5572</v>
      </c>
      <c r="Q8" s="134" t="s">
        <v>5593</v>
      </c>
      <c r="R8" s="134" t="s">
        <v>1934</v>
      </c>
      <c r="S8" s="145" t="s">
        <v>5594</v>
      </c>
      <c r="T8" s="145" t="s">
        <v>214</v>
      </c>
      <c r="U8" s="145" t="s">
        <v>203</v>
      </c>
      <c r="V8" s="145" t="s">
        <v>5118</v>
      </c>
    </row>
    <row r="9" spans="1:22" ht="85.95" customHeight="1" x14ac:dyDescent="0.3">
      <c r="A9" s="145" t="s">
        <v>5595</v>
      </c>
      <c r="B9" s="145">
        <v>81</v>
      </c>
      <c r="C9" s="145" t="s">
        <v>468</v>
      </c>
      <c r="D9" s="145" t="s">
        <v>5596</v>
      </c>
      <c r="E9" s="145" t="s">
        <v>5597</v>
      </c>
      <c r="F9" s="145" t="s">
        <v>3913</v>
      </c>
      <c r="G9" s="145" t="s">
        <v>5598</v>
      </c>
      <c r="H9" s="148" t="s">
        <v>199</v>
      </c>
      <c r="I9" s="145" t="s">
        <v>5599</v>
      </c>
      <c r="J9" s="145"/>
      <c r="K9" s="145" t="s">
        <v>5600</v>
      </c>
      <c r="L9" s="145" t="s">
        <v>5601</v>
      </c>
      <c r="M9" s="145" t="s">
        <v>5602</v>
      </c>
      <c r="N9" s="145" t="s">
        <v>5603</v>
      </c>
      <c r="O9" s="145" t="s">
        <v>5560</v>
      </c>
      <c r="P9" s="145" t="s">
        <v>5572</v>
      </c>
      <c r="Q9" s="134" t="s">
        <v>5604</v>
      </c>
      <c r="R9" s="134" t="s">
        <v>473</v>
      </c>
      <c r="S9" s="145" t="s">
        <v>5605</v>
      </c>
      <c r="T9" s="145" t="s">
        <v>214</v>
      </c>
      <c r="U9" s="145" t="s">
        <v>203</v>
      </c>
      <c r="V9" s="145" t="s">
        <v>5118</v>
      </c>
    </row>
    <row r="10" spans="1:22" ht="85.95" customHeight="1" x14ac:dyDescent="0.3">
      <c r="A10" s="145" t="s">
        <v>5606</v>
      </c>
      <c r="B10" s="145">
        <v>81</v>
      </c>
      <c r="C10" s="145" t="s">
        <v>468</v>
      </c>
      <c r="D10" s="145" t="s">
        <v>5607</v>
      </c>
      <c r="E10" s="145" t="s">
        <v>5608</v>
      </c>
      <c r="F10" s="145" t="s">
        <v>572</v>
      </c>
      <c r="G10" s="145" t="s">
        <v>2054</v>
      </c>
      <c r="H10" s="149" t="s">
        <v>3957</v>
      </c>
      <c r="I10" s="145" t="s">
        <v>5609</v>
      </c>
      <c r="J10" s="146">
        <v>270</v>
      </c>
      <c r="K10" s="145" t="s">
        <v>5610</v>
      </c>
      <c r="L10" s="145" t="s">
        <v>5611</v>
      </c>
      <c r="M10" s="145" t="s">
        <v>5612</v>
      </c>
      <c r="N10" s="145" t="s">
        <v>5613</v>
      </c>
      <c r="O10" s="145" t="s">
        <v>5560</v>
      </c>
      <c r="P10" s="145" t="s">
        <v>5614</v>
      </c>
      <c r="Q10" s="134" t="s">
        <v>473</v>
      </c>
      <c r="R10" s="145"/>
      <c r="S10" s="145" t="s">
        <v>5615</v>
      </c>
      <c r="T10" s="145" t="s">
        <v>214</v>
      </c>
      <c r="U10" s="145" t="s">
        <v>203</v>
      </c>
      <c r="V10" s="145" t="s">
        <v>5118</v>
      </c>
    </row>
    <row r="11" spans="1:22" ht="85.95" customHeight="1" x14ac:dyDescent="0.3">
      <c r="A11" s="145" t="s">
        <v>5616</v>
      </c>
      <c r="B11" s="145">
        <v>82</v>
      </c>
      <c r="C11" s="145" t="s">
        <v>867</v>
      </c>
      <c r="D11" s="145" t="s">
        <v>5617</v>
      </c>
      <c r="E11" s="145" t="s">
        <v>5618</v>
      </c>
      <c r="F11" s="145" t="s">
        <v>198</v>
      </c>
      <c r="G11" s="145" t="s">
        <v>5619</v>
      </c>
      <c r="H11" s="148" t="s">
        <v>199</v>
      </c>
      <c r="I11" s="145" t="s">
        <v>5620</v>
      </c>
      <c r="J11" s="146">
        <v>600</v>
      </c>
      <c r="K11" s="145" t="s">
        <v>5621</v>
      </c>
      <c r="L11" s="145" t="s">
        <v>5622</v>
      </c>
      <c r="M11" s="145" t="s">
        <v>5623</v>
      </c>
      <c r="N11" s="145" t="s">
        <v>5624</v>
      </c>
      <c r="O11" s="145" t="s">
        <v>5560</v>
      </c>
      <c r="P11" s="145" t="s">
        <v>5625</v>
      </c>
      <c r="Q11" s="134" t="s">
        <v>5626</v>
      </c>
      <c r="R11" s="134" t="s">
        <v>5627</v>
      </c>
      <c r="S11" s="145" t="s">
        <v>5615</v>
      </c>
      <c r="T11" s="145" t="s">
        <v>214</v>
      </c>
      <c r="U11" s="145" t="s">
        <v>203</v>
      </c>
      <c r="V11" s="145" t="s">
        <v>5118</v>
      </c>
    </row>
    <row r="12" spans="1:22" ht="85.95" customHeight="1" x14ac:dyDescent="0.3">
      <c r="A12" s="145" t="s">
        <v>5628</v>
      </c>
      <c r="B12" s="145">
        <v>82</v>
      </c>
      <c r="C12" s="145" t="s">
        <v>867</v>
      </c>
      <c r="D12" s="145" t="s">
        <v>5629</v>
      </c>
      <c r="E12" s="145" t="s">
        <v>5630</v>
      </c>
      <c r="F12" s="145" t="s">
        <v>3913</v>
      </c>
      <c r="G12" s="145" t="s">
        <v>5619</v>
      </c>
      <c r="H12" s="148" t="s">
        <v>199</v>
      </c>
      <c r="I12" s="145" t="s">
        <v>5631</v>
      </c>
      <c r="J12" s="145"/>
      <c r="K12" s="145" t="s">
        <v>5632</v>
      </c>
      <c r="L12" s="145" t="s">
        <v>5633</v>
      </c>
      <c r="M12" s="145" t="s">
        <v>5634</v>
      </c>
      <c r="N12" s="145" t="s">
        <v>5635</v>
      </c>
      <c r="O12" s="145" t="s">
        <v>5560</v>
      </c>
      <c r="P12" s="145" t="s">
        <v>5636</v>
      </c>
      <c r="Q12" s="134" t="s">
        <v>5626</v>
      </c>
      <c r="R12" s="145"/>
      <c r="S12" s="145" t="s">
        <v>5615</v>
      </c>
      <c r="T12" s="145" t="s">
        <v>214</v>
      </c>
      <c r="U12" s="145" t="s">
        <v>203</v>
      </c>
      <c r="V12" s="145" t="s">
        <v>5118</v>
      </c>
    </row>
    <row r="13" spans="1:22" ht="85.95" customHeight="1" x14ac:dyDescent="0.3">
      <c r="A13" s="145" t="s">
        <v>5637</v>
      </c>
      <c r="B13" s="145">
        <v>82</v>
      </c>
      <c r="C13" s="145" t="s">
        <v>867</v>
      </c>
      <c r="D13" s="145" t="s">
        <v>5638</v>
      </c>
      <c r="E13" s="145" t="s">
        <v>5639</v>
      </c>
      <c r="F13" s="145" t="s">
        <v>3913</v>
      </c>
      <c r="G13" s="145" t="s">
        <v>5619</v>
      </c>
      <c r="H13" s="148" t="s">
        <v>199</v>
      </c>
      <c r="I13" s="145" t="s">
        <v>5631</v>
      </c>
      <c r="J13" s="145"/>
      <c r="K13" s="145" t="s">
        <v>5632</v>
      </c>
      <c r="L13" s="145" t="s">
        <v>5640</v>
      </c>
      <c r="M13" s="145" t="s">
        <v>5634</v>
      </c>
      <c r="N13" s="145" t="s">
        <v>5635</v>
      </c>
      <c r="O13" s="145" t="s">
        <v>5560</v>
      </c>
      <c r="P13" s="145" t="s">
        <v>5636</v>
      </c>
      <c r="Q13" s="134" t="s">
        <v>5626</v>
      </c>
      <c r="R13" s="145"/>
      <c r="S13" s="145" t="s">
        <v>5615</v>
      </c>
      <c r="T13" s="145" t="s">
        <v>214</v>
      </c>
      <c r="U13" s="145" t="s">
        <v>203</v>
      </c>
      <c r="V13" s="145" t="s">
        <v>5118</v>
      </c>
    </row>
    <row r="14" spans="1:22" ht="85.95" customHeight="1" x14ac:dyDescent="0.3">
      <c r="A14" s="145" t="s">
        <v>5641</v>
      </c>
      <c r="B14" s="145">
        <v>82</v>
      </c>
      <c r="C14" s="145" t="s">
        <v>867</v>
      </c>
      <c r="D14" s="145" t="s">
        <v>5642</v>
      </c>
      <c r="E14" s="145" t="s">
        <v>5643</v>
      </c>
      <c r="F14" s="145" t="s">
        <v>4132</v>
      </c>
      <c r="G14" s="145" t="s">
        <v>5644</v>
      </c>
      <c r="H14" s="149" t="s">
        <v>3957</v>
      </c>
      <c r="I14" s="145" t="s">
        <v>5645</v>
      </c>
      <c r="J14" s="146">
        <v>350</v>
      </c>
      <c r="K14" s="145" t="s">
        <v>5646</v>
      </c>
      <c r="L14" s="145" t="s">
        <v>5647</v>
      </c>
      <c r="M14" s="145" t="s">
        <v>5648</v>
      </c>
      <c r="N14" s="145" t="s">
        <v>5649</v>
      </c>
      <c r="O14" s="145" t="s">
        <v>5560</v>
      </c>
      <c r="P14" s="145" t="s">
        <v>5650</v>
      </c>
      <c r="Q14" s="134" t="s">
        <v>5651</v>
      </c>
      <c r="R14" s="145"/>
      <c r="S14" s="145" t="s">
        <v>5615</v>
      </c>
      <c r="T14" s="145" t="s">
        <v>214</v>
      </c>
      <c r="U14" s="145" t="s">
        <v>203</v>
      </c>
      <c r="V14" s="145" t="s">
        <v>5118</v>
      </c>
    </row>
    <row r="15" spans="1:22" ht="85.95" customHeight="1" x14ac:dyDescent="0.3">
      <c r="A15" s="145" t="s">
        <v>5652</v>
      </c>
      <c r="B15" s="145">
        <v>84</v>
      </c>
      <c r="C15" s="145" t="s">
        <v>475</v>
      </c>
      <c r="D15" s="145" t="s">
        <v>5653</v>
      </c>
      <c r="E15" s="145" t="s">
        <v>5654</v>
      </c>
      <c r="F15" s="145" t="s">
        <v>3913</v>
      </c>
      <c r="G15" s="145" t="s">
        <v>5655</v>
      </c>
      <c r="H15" s="148" t="s">
        <v>199</v>
      </c>
      <c r="I15" s="145" t="s">
        <v>5656</v>
      </c>
      <c r="J15" s="146">
        <v>90</v>
      </c>
      <c r="K15" s="145" t="s">
        <v>5657</v>
      </c>
      <c r="L15" s="145" t="s">
        <v>5658</v>
      </c>
      <c r="M15" s="145" t="s">
        <v>5659</v>
      </c>
      <c r="N15" s="145" t="s">
        <v>5660</v>
      </c>
      <c r="O15" s="145" t="s">
        <v>5560</v>
      </c>
      <c r="P15" s="145" t="s">
        <v>5572</v>
      </c>
      <c r="Q15" s="134" t="s">
        <v>5661</v>
      </c>
      <c r="R15" s="145"/>
      <c r="S15" s="145" t="s">
        <v>5662</v>
      </c>
      <c r="T15" s="145" t="s">
        <v>214</v>
      </c>
      <c r="U15" s="145" t="s">
        <v>203</v>
      </c>
      <c r="V15" s="145" t="s">
        <v>5118</v>
      </c>
    </row>
    <row r="16" spans="1:22" ht="85.95" customHeight="1" x14ac:dyDescent="0.3">
      <c r="A16" s="145" t="s">
        <v>5663</v>
      </c>
      <c r="B16" s="145">
        <v>86</v>
      </c>
      <c r="C16" s="145" t="s">
        <v>481</v>
      </c>
      <c r="D16" s="145" t="s">
        <v>5664</v>
      </c>
      <c r="E16" s="145" t="s">
        <v>5665</v>
      </c>
      <c r="F16" s="145" t="s">
        <v>3913</v>
      </c>
      <c r="G16" s="145" t="s">
        <v>5666</v>
      </c>
      <c r="H16" s="148" t="s">
        <v>199</v>
      </c>
      <c r="I16" s="145" t="s">
        <v>5667</v>
      </c>
      <c r="J16" s="146">
        <v>125</v>
      </c>
      <c r="K16" s="145" t="s">
        <v>5668</v>
      </c>
      <c r="L16" s="145" t="s">
        <v>5669</v>
      </c>
      <c r="M16" s="145" t="s">
        <v>5670</v>
      </c>
      <c r="N16" s="145" t="s">
        <v>5671</v>
      </c>
      <c r="O16" s="145" t="s">
        <v>5560</v>
      </c>
      <c r="P16" s="145" t="s">
        <v>5572</v>
      </c>
      <c r="Q16" s="134" t="s">
        <v>5672</v>
      </c>
      <c r="R16" s="145"/>
      <c r="S16" s="145" t="s">
        <v>5673</v>
      </c>
      <c r="T16" s="145" t="s">
        <v>214</v>
      </c>
      <c r="U16" s="145" t="s">
        <v>203</v>
      </c>
      <c r="V16" s="145" t="s">
        <v>5118</v>
      </c>
    </row>
    <row r="17" spans="1:22" ht="85.95" customHeight="1" x14ac:dyDescent="0.3">
      <c r="A17" s="145" t="s">
        <v>5674</v>
      </c>
      <c r="B17" s="145">
        <v>89</v>
      </c>
      <c r="C17" s="145" t="s">
        <v>872</v>
      </c>
      <c r="D17" s="145" t="s">
        <v>5675</v>
      </c>
      <c r="E17" s="145" t="s">
        <v>5676</v>
      </c>
      <c r="F17" s="145" t="s">
        <v>5357</v>
      </c>
      <c r="G17" s="145" t="s">
        <v>5677</v>
      </c>
      <c r="H17" s="148" t="s">
        <v>199</v>
      </c>
      <c r="I17" s="145" t="s">
        <v>5678</v>
      </c>
      <c r="J17" s="145"/>
      <c r="K17" s="145" t="s">
        <v>5679</v>
      </c>
      <c r="L17" s="145" t="s">
        <v>5680</v>
      </c>
      <c r="M17" s="145" t="s">
        <v>5681</v>
      </c>
      <c r="N17" s="145" t="s">
        <v>5682</v>
      </c>
      <c r="O17" s="145" t="s">
        <v>5560</v>
      </c>
      <c r="P17" s="145" t="s">
        <v>5572</v>
      </c>
      <c r="Q17" s="134" t="s">
        <v>5683</v>
      </c>
      <c r="R17" s="145"/>
      <c r="S17" s="145" t="s">
        <v>5684</v>
      </c>
      <c r="T17" s="145" t="s">
        <v>214</v>
      </c>
      <c r="U17" s="145" t="s">
        <v>203</v>
      </c>
      <c r="V17" s="145" t="s">
        <v>5118</v>
      </c>
    </row>
    <row r="18" spans="1:22" ht="85.95" customHeight="1" x14ac:dyDescent="0.3">
      <c r="A18" s="145" t="s">
        <v>5685</v>
      </c>
      <c r="B18" s="145">
        <v>89</v>
      </c>
      <c r="C18" s="145" t="s">
        <v>872</v>
      </c>
      <c r="D18" s="145" t="s">
        <v>5686</v>
      </c>
      <c r="E18" s="145" t="s">
        <v>5687</v>
      </c>
      <c r="F18" s="145" t="s">
        <v>5357</v>
      </c>
      <c r="G18" s="145" t="s">
        <v>5688</v>
      </c>
      <c r="H18" s="149" t="s">
        <v>3957</v>
      </c>
      <c r="I18" s="145" t="s">
        <v>5689</v>
      </c>
      <c r="J18" s="145"/>
      <c r="K18" s="145" t="s">
        <v>5690</v>
      </c>
      <c r="L18" s="145" t="s">
        <v>5691</v>
      </c>
      <c r="M18" s="145" t="s">
        <v>5692</v>
      </c>
      <c r="N18" s="145" t="s">
        <v>5693</v>
      </c>
      <c r="O18" s="145" t="s">
        <v>5560</v>
      </c>
      <c r="P18" s="145" t="s">
        <v>5572</v>
      </c>
      <c r="Q18" s="134" t="s">
        <v>5683</v>
      </c>
      <c r="R18" s="145"/>
      <c r="S18" s="145" t="s">
        <v>5694</v>
      </c>
      <c r="T18" s="145" t="s">
        <v>214</v>
      </c>
      <c r="U18" s="145" t="s">
        <v>203</v>
      </c>
      <c r="V18" s="145" t="s">
        <v>5118</v>
      </c>
    </row>
    <row r="19" spans="1:22" ht="85.95" customHeight="1" x14ac:dyDescent="0.3">
      <c r="A19" s="145" t="s">
        <v>5695</v>
      </c>
      <c r="B19" s="145">
        <v>90</v>
      </c>
      <c r="C19" s="145" t="s">
        <v>488</v>
      </c>
      <c r="D19" s="145" t="s">
        <v>5696</v>
      </c>
      <c r="E19" s="145" t="s">
        <v>5697</v>
      </c>
      <c r="F19" s="145" t="s">
        <v>3913</v>
      </c>
      <c r="G19" s="145" t="s">
        <v>5698</v>
      </c>
      <c r="H19" s="148" t="s">
        <v>199</v>
      </c>
      <c r="I19" s="145" t="s">
        <v>5699</v>
      </c>
      <c r="J19" s="145"/>
      <c r="K19" s="145" t="s">
        <v>5700</v>
      </c>
      <c r="L19" s="145" t="s">
        <v>5701</v>
      </c>
      <c r="M19" s="145" t="s">
        <v>5702</v>
      </c>
      <c r="N19" s="145" t="s">
        <v>5703</v>
      </c>
      <c r="O19" s="145" t="s">
        <v>5560</v>
      </c>
      <c r="P19" s="145" t="s">
        <v>5572</v>
      </c>
      <c r="Q19" s="134" t="s">
        <v>5704</v>
      </c>
      <c r="R19" s="145"/>
      <c r="S19" s="145" t="s">
        <v>5705</v>
      </c>
      <c r="T19" s="145" t="s">
        <v>214</v>
      </c>
      <c r="U19" s="145" t="s">
        <v>203</v>
      </c>
      <c r="V19" s="145" t="s">
        <v>5118</v>
      </c>
    </row>
    <row r="20" spans="1:22" ht="85.95" customHeight="1" x14ac:dyDescent="0.3">
      <c r="A20" s="145" t="s">
        <v>5706</v>
      </c>
      <c r="B20" s="145">
        <v>90</v>
      </c>
      <c r="C20" s="145" t="s">
        <v>488</v>
      </c>
      <c r="D20" s="145" t="s">
        <v>5707</v>
      </c>
      <c r="E20" s="145" t="s">
        <v>5697</v>
      </c>
      <c r="F20" s="145" t="s">
        <v>3913</v>
      </c>
      <c r="G20" s="145" t="s">
        <v>5708</v>
      </c>
      <c r="H20" s="149" t="s">
        <v>3957</v>
      </c>
      <c r="I20" s="145" t="s">
        <v>5709</v>
      </c>
      <c r="J20" s="145"/>
      <c r="K20" s="145" t="s">
        <v>5710</v>
      </c>
      <c r="L20" s="145" t="s">
        <v>5711</v>
      </c>
      <c r="M20" s="145" t="s">
        <v>5712</v>
      </c>
      <c r="N20" s="145" t="s">
        <v>5713</v>
      </c>
      <c r="O20" s="145" t="s">
        <v>5560</v>
      </c>
      <c r="P20" s="145" t="s">
        <v>5572</v>
      </c>
      <c r="Q20" s="134" t="s">
        <v>494</v>
      </c>
      <c r="R20" s="145"/>
      <c r="S20" s="145" t="s">
        <v>5714</v>
      </c>
      <c r="T20" s="145" t="s">
        <v>214</v>
      </c>
      <c r="U20" s="145" t="s">
        <v>5715</v>
      </c>
      <c r="V20" s="145" t="s">
        <v>5716</v>
      </c>
    </row>
    <row r="21" spans="1:22" ht="85.95" customHeight="1" x14ac:dyDescent="0.3">
      <c r="A21" s="145" t="s">
        <v>5717</v>
      </c>
      <c r="B21" s="145">
        <v>90</v>
      </c>
      <c r="C21" s="145" t="s">
        <v>488</v>
      </c>
      <c r="D21" s="145" t="s">
        <v>5718</v>
      </c>
      <c r="E21" s="145" t="s">
        <v>5719</v>
      </c>
      <c r="F21" s="145" t="s">
        <v>3913</v>
      </c>
      <c r="G21" s="145" t="s">
        <v>5720</v>
      </c>
      <c r="H21" s="150" t="s">
        <v>4364</v>
      </c>
      <c r="I21" s="145" t="s">
        <v>5721</v>
      </c>
      <c r="J21" s="145"/>
      <c r="K21" s="145" t="s">
        <v>5722</v>
      </c>
      <c r="L21" s="145" t="s">
        <v>5723</v>
      </c>
      <c r="M21" s="145" t="s">
        <v>5724</v>
      </c>
      <c r="N21" s="145" t="s">
        <v>5725</v>
      </c>
      <c r="O21" s="145" t="s">
        <v>5560</v>
      </c>
      <c r="P21" s="145" t="s">
        <v>5572</v>
      </c>
      <c r="Q21" s="134" t="s">
        <v>5726</v>
      </c>
      <c r="R21" s="145"/>
      <c r="S21" s="145" t="s">
        <v>5727</v>
      </c>
      <c r="T21" s="145" t="s">
        <v>214</v>
      </c>
      <c r="U21" s="145" t="s">
        <v>203</v>
      </c>
      <c r="V21" s="145" t="s">
        <v>5118</v>
      </c>
    </row>
    <row r="22" spans="1:22" ht="85.95" customHeight="1" x14ac:dyDescent="0.3">
      <c r="A22" s="145" t="s">
        <v>5728</v>
      </c>
      <c r="B22" s="145">
        <v>91</v>
      </c>
      <c r="C22" s="145" t="s">
        <v>873</v>
      </c>
      <c r="D22" s="145" t="s">
        <v>5729</v>
      </c>
      <c r="E22" s="145" t="s">
        <v>5730</v>
      </c>
      <c r="F22" s="145" t="s">
        <v>3913</v>
      </c>
      <c r="G22" s="145" t="s">
        <v>5731</v>
      </c>
      <c r="H22" s="148" t="s">
        <v>199</v>
      </c>
      <c r="I22" s="145" t="s">
        <v>5732</v>
      </c>
      <c r="J22" s="146">
        <v>50</v>
      </c>
      <c r="K22" s="145" t="s">
        <v>5733</v>
      </c>
      <c r="L22" s="145" t="s">
        <v>5734</v>
      </c>
      <c r="M22" s="145" t="s">
        <v>5735</v>
      </c>
      <c r="N22" s="145" t="s">
        <v>5736</v>
      </c>
      <c r="O22" s="145" t="s">
        <v>5560</v>
      </c>
      <c r="P22" s="145" t="s">
        <v>5572</v>
      </c>
      <c r="Q22" s="134" t="s">
        <v>5737</v>
      </c>
      <c r="R22" s="145"/>
      <c r="S22" s="145" t="s">
        <v>5738</v>
      </c>
      <c r="T22" s="145" t="s">
        <v>214</v>
      </c>
      <c r="U22" s="145" t="s">
        <v>203</v>
      </c>
      <c r="V22" s="145" t="s">
        <v>5118</v>
      </c>
    </row>
    <row r="23" spans="1:22" ht="85.95" customHeight="1" x14ac:dyDescent="0.3">
      <c r="A23" s="145" t="s">
        <v>5739</v>
      </c>
      <c r="B23" s="145">
        <v>91</v>
      </c>
      <c r="C23" s="145" t="s">
        <v>873</v>
      </c>
      <c r="D23" s="145" t="s">
        <v>5740</v>
      </c>
      <c r="E23" s="145" t="s">
        <v>5730</v>
      </c>
      <c r="F23" s="145" t="s">
        <v>198</v>
      </c>
      <c r="G23" s="145" t="s">
        <v>5741</v>
      </c>
      <c r="H23" s="148" t="s">
        <v>199</v>
      </c>
      <c r="I23" s="145" t="s">
        <v>5742</v>
      </c>
      <c r="J23" s="146">
        <v>100</v>
      </c>
      <c r="K23" s="145" t="s">
        <v>5743</v>
      </c>
      <c r="L23" s="145" t="s">
        <v>5744</v>
      </c>
      <c r="M23" s="145" t="s">
        <v>5745</v>
      </c>
      <c r="N23" s="145" t="s">
        <v>5746</v>
      </c>
      <c r="O23" s="145" t="s">
        <v>5560</v>
      </c>
      <c r="P23" s="145" t="s">
        <v>5747</v>
      </c>
      <c r="Q23" s="134" t="s">
        <v>5748</v>
      </c>
      <c r="R23" s="134" t="s">
        <v>5737</v>
      </c>
      <c r="S23" s="145" t="s">
        <v>5749</v>
      </c>
      <c r="T23" s="145" t="s">
        <v>214</v>
      </c>
      <c r="U23" s="145" t="s">
        <v>5750</v>
      </c>
      <c r="V23" s="145" t="s">
        <v>5118</v>
      </c>
    </row>
    <row r="24" spans="1:22" ht="85.95" customHeight="1" x14ac:dyDescent="0.3">
      <c r="A24" s="145" t="s">
        <v>5751</v>
      </c>
      <c r="B24" s="145">
        <v>92</v>
      </c>
      <c r="C24" s="145" t="s">
        <v>496</v>
      </c>
      <c r="D24" s="145" t="s">
        <v>5752</v>
      </c>
      <c r="E24" s="145" t="s">
        <v>5753</v>
      </c>
      <c r="F24" s="145" t="s">
        <v>198</v>
      </c>
      <c r="G24" s="145" t="s">
        <v>5754</v>
      </c>
      <c r="H24" s="148" t="s">
        <v>199</v>
      </c>
      <c r="I24" s="145" t="s">
        <v>5755</v>
      </c>
      <c r="J24" s="146">
        <v>3200</v>
      </c>
      <c r="K24" s="145" t="s">
        <v>5756</v>
      </c>
      <c r="L24" s="145" t="s">
        <v>5757</v>
      </c>
      <c r="M24" s="145" t="s">
        <v>5758</v>
      </c>
      <c r="N24" s="145" t="s">
        <v>5759</v>
      </c>
      <c r="O24" s="145" t="s">
        <v>5560</v>
      </c>
      <c r="P24" s="145" t="s">
        <v>5572</v>
      </c>
      <c r="Q24" s="134" t="s">
        <v>501</v>
      </c>
      <c r="R24" s="145"/>
      <c r="S24" s="145" t="s">
        <v>5760</v>
      </c>
      <c r="T24" s="145" t="s">
        <v>214</v>
      </c>
      <c r="U24" s="145" t="s">
        <v>203</v>
      </c>
      <c r="V24" s="145" t="s">
        <v>5761</v>
      </c>
    </row>
    <row r="25" spans="1:22" ht="85.95" customHeight="1" x14ac:dyDescent="0.3">
      <c r="A25" s="145" t="s">
        <v>5762</v>
      </c>
      <c r="B25" s="145">
        <v>92</v>
      </c>
      <c r="C25" s="145" t="s">
        <v>496</v>
      </c>
      <c r="D25" s="145" t="s">
        <v>5763</v>
      </c>
      <c r="E25" s="145" t="s">
        <v>5764</v>
      </c>
      <c r="F25" s="145" t="s">
        <v>3913</v>
      </c>
      <c r="G25" s="145" t="s">
        <v>5754</v>
      </c>
      <c r="H25" s="148" t="s">
        <v>199</v>
      </c>
      <c r="I25" s="145" t="s">
        <v>5765</v>
      </c>
      <c r="J25" s="145"/>
      <c r="K25" s="145" t="s">
        <v>5766</v>
      </c>
      <c r="L25" s="145" t="s">
        <v>5767</v>
      </c>
      <c r="M25" s="145" t="s">
        <v>5768</v>
      </c>
      <c r="N25" s="145" t="s">
        <v>5769</v>
      </c>
      <c r="O25" s="145" t="s">
        <v>5560</v>
      </c>
      <c r="P25" s="145" t="s">
        <v>5770</v>
      </c>
      <c r="Q25" s="134" t="s">
        <v>501</v>
      </c>
      <c r="R25" s="145"/>
      <c r="S25" s="145" t="s">
        <v>5615</v>
      </c>
      <c r="T25" s="145" t="s">
        <v>214</v>
      </c>
      <c r="U25" s="145" t="s">
        <v>203</v>
      </c>
      <c r="V25" s="145" t="s">
        <v>5118</v>
      </c>
    </row>
    <row r="26" spans="1:22" ht="85.95" customHeight="1" x14ac:dyDescent="0.3">
      <c r="A26" s="145" t="s">
        <v>5771</v>
      </c>
      <c r="B26" s="145">
        <v>92</v>
      </c>
      <c r="C26" s="145" t="s">
        <v>496</v>
      </c>
      <c r="D26" s="145" t="s">
        <v>5772</v>
      </c>
      <c r="E26" s="145" t="s">
        <v>5773</v>
      </c>
      <c r="F26" s="145" t="s">
        <v>3913</v>
      </c>
      <c r="G26" s="145" t="s">
        <v>5754</v>
      </c>
      <c r="H26" s="148" t="s">
        <v>199</v>
      </c>
      <c r="I26" s="145" t="s">
        <v>5774</v>
      </c>
      <c r="J26" s="145"/>
      <c r="K26" s="145" t="s">
        <v>5775</v>
      </c>
      <c r="L26" s="145" t="s">
        <v>5776</v>
      </c>
      <c r="M26" s="145" t="s">
        <v>5765</v>
      </c>
      <c r="N26" s="145" t="s">
        <v>5777</v>
      </c>
      <c r="O26" s="145" t="s">
        <v>5560</v>
      </c>
      <c r="P26" s="145" t="s">
        <v>5770</v>
      </c>
      <c r="Q26" s="134" t="s">
        <v>501</v>
      </c>
      <c r="R26" s="145"/>
      <c r="S26" s="145" t="s">
        <v>5778</v>
      </c>
      <c r="T26" s="145" t="s">
        <v>214</v>
      </c>
      <c r="U26" s="145" t="s">
        <v>203</v>
      </c>
      <c r="V26" s="145" t="s">
        <v>5118</v>
      </c>
    </row>
    <row r="27" spans="1:22" ht="85.95" customHeight="1" x14ac:dyDescent="0.3">
      <c r="A27" s="145" t="s">
        <v>5779</v>
      </c>
      <c r="B27" s="145">
        <v>93</v>
      </c>
      <c r="C27" s="145" t="s">
        <v>874</v>
      </c>
      <c r="D27" s="145" t="s">
        <v>5780</v>
      </c>
      <c r="E27" s="145" t="s">
        <v>3954</v>
      </c>
      <c r="F27" s="145" t="s">
        <v>3913</v>
      </c>
      <c r="G27" s="145" t="s">
        <v>5781</v>
      </c>
      <c r="H27" s="148" t="s">
        <v>199</v>
      </c>
      <c r="I27" s="145" t="s">
        <v>5782</v>
      </c>
      <c r="J27" s="146">
        <v>120</v>
      </c>
      <c r="K27" s="145" t="s">
        <v>5783</v>
      </c>
      <c r="L27" s="145" t="s">
        <v>5784</v>
      </c>
      <c r="M27" s="145" t="s">
        <v>5785</v>
      </c>
      <c r="N27" s="145" t="s">
        <v>5786</v>
      </c>
      <c r="O27" s="145" t="s">
        <v>5560</v>
      </c>
      <c r="P27" s="145" t="s">
        <v>5572</v>
      </c>
      <c r="Q27" s="134" t="s">
        <v>5787</v>
      </c>
      <c r="R27" s="145"/>
      <c r="S27" s="145" t="s">
        <v>5788</v>
      </c>
      <c r="T27" s="145" t="s">
        <v>203</v>
      </c>
      <c r="U27" s="145" t="s">
        <v>203</v>
      </c>
      <c r="V27" s="145" t="s">
        <v>5118</v>
      </c>
    </row>
    <row r="28" spans="1:22" ht="85.95" customHeight="1" x14ac:dyDescent="0.3">
      <c r="A28" s="145" t="s">
        <v>5789</v>
      </c>
      <c r="B28" s="145">
        <v>95</v>
      </c>
      <c r="C28" s="145" t="s">
        <v>503</v>
      </c>
      <c r="D28" s="145" t="s">
        <v>5790</v>
      </c>
      <c r="E28" s="145" t="s">
        <v>5791</v>
      </c>
      <c r="F28" s="145" t="s">
        <v>3913</v>
      </c>
      <c r="G28" s="145" t="s">
        <v>5792</v>
      </c>
      <c r="H28" s="148" t="s">
        <v>199</v>
      </c>
      <c r="I28" s="145" t="s">
        <v>5793</v>
      </c>
      <c r="J28" s="145"/>
      <c r="K28" s="145" t="s">
        <v>5794</v>
      </c>
      <c r="L28" s="145" t="s">
        <v>5795</v>
      </c>
      <c r="M28" s="145" t="s">
        <v>5796</v>
      </c>
      <c r="N28" s="145" t="s">
        <v>5797</v>
      </c>
      <c r="O28" s="145" t="s">
        <v>5560</v>
      </c>
      <c r="P28" s="145" t="s">
        <v>5572</v>
      </c>
      <c r="Q28" s="134" t="s">
        <v>508</v>
      </c>
      <c r="R28" s="134" t="s">
        <v>5798</v>
      </c>
      <c r="S28" s="145" t="s">
        <v>5615</v>
      </c>
      <c r="T28" s="145" t="s">
        <v>214</v>
      </c>
      <c r="U28" s="145" t="s">
        <v>203</v>
      </c>
      <c r="V28" s="145" t="s">
        <v>5118</v>
      </c>
    </row>
    <row r="29" spans="1:22" ht="85.95" customHeight="1" x14ac:dyDescent="0.3">
      <c r="A29" s="145" t="s">
        <v>5799</v>
      </c>
      <c r="B29" s="145">
        <v>95</v>
      </c>
      <c r="C29" s="145" t="s">
        <v>503</v>
      </c>
      <c r="D29" s="145" t="s">
        <v>5800</v>
      </c>
      <c r="E29" s="145" t="s">
        <v>5791</v>
      </c>
      <c r="F29" s="145" t="s">
        <v>3913</v>
      </c>
      <c r="G29" s="145" t="s">
        <v>5801</v>
      </c>
      <c r="H29" s="150" t="s">
        <v>4364</v>
      </c>
      <c r="I29" s="145" t="s">
        <v>5802</v>
      </c>
      <c r="J29" s="145"/>
      <c r="K29" s="145" t="s">
        <v>5803</v>
      </c>
      <c r="L29" s="145" t="s">
        <v>5804</v>
      </c>
      <c r="M29" s="145" t="s">
        <v>5805</v>
      </c>
      <c r="N29" s="145" t="s">
        <v>5806</v>
      </c>
      <c r="O29" s="145" t="s">
        <v>5560</v>
      </c>
      <c r="P29" s="145" t="s">
        <v>5572</v>
      </c>
      <c r="Q29" s="134" t="s">
        <v>508</v>
      </c>
      <c r="R29" s="134" t="s">
        <v>5807</v>
      </c>
      <c r="S29" s="145" t="s">
        <v>5808</v>
      </c>
      <c r="T29" s="145" t="s">
        <v>214</v>
      </c>
      <c r="U29" s="145" t="s">
        <v>203</v>
      </c>
      <c r="V29" s="145" t="s">
        <v>5118</v>
      </c>
    </row>
    <row r="30" spans="1:22" ht="85.95" customHeight="1" x14ac:dyDescent="0.3">
      <c r="A30" s="145" t="s">
        <v>5809</v>
      </c>
      <c r="B30" s="145">
        <v>96</v>
      </c>
      <c r="C30" s="145" t="s">
        <v>876</v>
      </c>
      <c r="D30" s="145" t="s">
        <v>5810</v>
      </c>
      <c r="E30" s="145" t="s">
        <v>5811</v>
      </c>
      <c r="F30" s="145" t="s">
        <v>3913</v>
      </c>
      <c r="G30" s="145" t="s">
        <v>5812</v>
      </c>
      <c r="H30" s="148" t="s">
        <v>199</v>
      </c>
      <c r="I30" s="145" t="s">
        <v>5813</v>
      </c>
      <c r="J30" s="145"/>
      <c r="K30" s="145" t="s">
        <v>5814</v>
      </c>
      <c r="L30" s="145" t="s">
        <v>5815</v>
      </c>
      <c r="M30" s="145" t="s">
        <v>5816</v>
      </c>
      <c r="N30" s="145" t="s">
        <v>5817</v>
      </c>
      <c r="O30" s="145" t="s">
        <v>5560</v>
      </c>
      <c r="P30" s="145" t="s">
        <v>5572</v>
      </c>
      <c r="Q30" s="134" t="s">
        <v>5818</v>
      </c>
      <c r="R30" s="145"/>
      <c r="S30" s="145" t="s">
        <v>5819</v>
      </c>
      <c r="T30" s="145" t="s">
        <v>214</v>
      </c>
      <c r="U30" s="145" t="s">
        <v>203</v>
      </c>
      <c r="V30" s="145" t="s">
        <v>5118</v>
      </c>
    </row>
    <row r="31" spans="1:22" ht="85.95" customHeight="1" x14ac:dyDescent="0.3">
      <c r="A31" s="145" t="s">
        <v>5820</v>
      </c>
      <c r="B31" s="145">
        <v>97</v>
      </c>
      <c r="C31" s="145" t="s">
        <v>877</v>
      </c>
      <c r="D31" s="145" t="s">
        <v>5821</v>
      </c>
      <c r="E31" s="145" t="s">
        <v>1421</v>
      </c>
      <c r="F31" s="145" t="s">
        <v>198</v>
      </c>
      <c r="G31" s="145" t="s">
        <v>5822</v>
      </c>
      <c r="H31" s="148" t="s">
        <v>199</v>
      </c>
      <c r="I31" s="145" t="s">
        <v>5823</v>
      </c>
      <c r="J31" s="145"/>
      <c r="K31" s="145" t="s">
        <v>5824</v>
      </c>
      <c r="L31" s="145" t="s">
        <v>5825</v>
      </c>
      <c r="M31" s="145" t="s">
        <v>5826</v>
      </c>
      <c r="N31" s="145" t="s">
        <v>5827</v>
      </c>
      <c r="O31" s="145" t="s">
        <v>5560</v>
      </c>
      <c r="P31" s="145" t="s">
        <v>5572</v>
      </c>
      <c r="Q31" s="134" t="s">
        <v>1344</v>
      </c>
      <c r="R31" s="145"/>
      <c r="S31" s="145" t="s">
        <v>5828</v>
      </c>
      <c r="T31" s="145" t="s">
        <v>214</v>
      </c>
      <c r="U31" s="145" t="s">
        <v>203</v>
      </c>
      <c r="V31" s="145" t="s">
        <v>5118</v>
      </c>
    </row>
    <row r="32" spans="1:22" ht="85.95" customHeight="1" x14ac:dyDescent="0.3">
      <c r="A32" s="145" t="s">
        <v>5829</v>
      </c>
      <c r="B32" s="145">
        <v>97</v>
      </c>
      <c r="C32" s="145" t="s">
        <v>877</v>
      </c>
      <c r="D32" s="145" t="s">
        <v>5830</v>
      </c>
      <c r="E32" s="145" t="s">
        <v>1421</v>
      </c>
      <c r="F32" s="145" t="s">
        <v>572</v>
      </c>
      <c r="G32" s="145" t="s">
        <v>5831</v>
      </c>
      <c r="H32" s="149" t="s">
        <v>3957</v>
      </c>
      <c r="I32" s="145" t="s">
        <v>5832</v>
      </c>
      <c r="J32" s="146">
        <v>1800</v>
      </c>
      <c r="K32" s="145" t="s">
        <v>5833</v>
      </c>
      <c r="L32" s="145" t="s">
        <v>5834</v>
      </c>
      <c r="M32" s="145" t="s">
        <v>5835</v>
      </c>
      <c r="N32" s="145" t="s">
        <v>5836</v>
      </c>
      <c r="O32" s="145" t="s">
        <v>5560</v>
      </c>
      <c r="P32" s="145" t="s">
        <v>5837</v>
      </c>
      <c r="Q32" s="134" t="s">
        <v>2013</v>
      </c>
      <c r="R32" s="134" t="s">
        <v>1344</v>
      </c>
      <c r="S32" s="145" t="s">
        <v>5615</v>
      </c>
      <c r="T32" s="145" t="s">
        <v>214</v>
      </c>
      <c r="U32" s="145" t="s">
        <v>203</v>
      </c>
      <c r="V32" s="145" t="s">
        <v>5118</v>
      </c>
    </row>
    <row r="33" spans="1:22" ht="85.95" customHeight="1" x14ac:dyDescent="0.3">
      <c r="A33" s="145" t="s">
        <v>5838</v>
      </c>
      <c r="B33" s="145">
        <v>98</v>
      </c>
      <c r="C33" s="145" t="s">
        <v>510</v>
      </c>
      <c r="D33" s="145" t="s">
        <v>5839</v>
      </c>
      <c r="E33" s="145" t="s">
        <v>1706</v>
      </c>
      <c r="F33" s="145" t="s">
        <v>3913</v>
      </c>
      <c r="G33" s="145" t="s">
        <v>5840</v>
      </c>
      <c r="H33" s="149" t="s">
        <v>3957</v>
      </c>
      <c r="I33" s="145" t="s">
        <v>5841</v>
      </c>
      <c r="J33" s="145"/>
      <c r="K33" s="145" t="s">
        <v>5842</v>
      </c>
      <c r="L33" s="145" t="s">
        <v>5843</v>
      </c>
      <c r="M33" s="145" t="s">
        <v>5844</v>
      </c>
      <c r="N33" s="145" t="s">
        <v>5845</v>
      </c>
      <c r="O33" s="145" t="s">
        <v>5560</v>
      </c>
      <c r="P33" s="145" t="s">
        <v>5572</v>
      </c>
      <c r="Q33" s="134" t="s">
        <v>516</v>
      </c>
      <c r="R33" s="145"/>
      <c r="S33" s="145" t="s">
        <v>5846</v>
      </c>
      <c r="T33" s="145" t="s">
        <v>214</v>
      </c>
      <c r="U33" s="145" t="s">
        <v>5715</v>
      </c>
      <c r="V33" s="145" t="s">
        <v>5304</v>
      </c>
    </row>
    <row r="34" spans="1:22" ht="85.95" customHeight="1" x14ac:dyDescent="0.3">
      <c r="A34" s="145" t="s">
        <v>5847</v>
      </c>
      <c r="B34" s="145">
        <v>99</v>
      </c>
      <c r="C34" s="145" t="s">
        <v>878</v>
      </c>
      <c r="D34" s="145" t="s">
        <v>5848</v>
      </c>
      <c r="E34" s="145" t="s">
        <v>3954</v>
      </c>
      <c r="F34" s="145" t="s">
        <v>5357</v>
      </c>
      <c r="G34" s="145" t="s">
        <v>4808</v>
      </c>
      <c r="H34" s="148" t="s">
        <v>199</v>
      </c>
      <c r="I34" s="145" t="s">
        <v>5849</v>
      </c>
      <c r="J34" s="146">
        <v>1000</v>
      </c>
      <c r="K34" s="145" t="s">
        <v>5850</v>
      </c>
      <c r="L34" s="145" t="s">
        <v>5851</v>
      </c>
      <c r="M34" s="145" t="s">
        <v>5852</v>
      </c>
      <c r="N34" s="145" t="s">
        <v>5853</v>
      </c>
      <c r="O34" s="145" t="s">
        <v>5560</v>
      </c>
      <c r="P34" s="145" t="s">
        <v>5854</v>
      </c>
      <c r="Q34" s="134" t="s">
        <v>5855</v>
      </c>
      <c r="R34" s="134" t="s">
        <v>324</v>
      </c>
      <c r="S34" s="145" t="s">
        <v>5856</v>
      </c>
      <c r="T34" s="145" t="s">
        <v>214</v>
      </c>
      <c r="U34" s="145" t="s">
        <v>5750</v>
      </c>
      <c r="V34" s="145" t="s">
        <v>5118</v>
      </c>
    </row>
    <row r="35" spans="1:22" ht="85.95" customHeight="1" x14ac:dyDescent="0.3">
      <c r="A35" s="145" t="s">
        <v>5857</v>
      </c>
      <c r="B35" s="145">
        <v>100</v>
      </c>
      <c r="C35" s="145" t="s">
        <v>879</v>
      </c>
      <c r="D35" s="145" t="s">
        <v>5858</v>
      </c>
      <c r="E35" s="145" t="s">
        <v>5859</v>
      </c>
      <c r="F35" s="145" t="s">
        <v>3913</v>
      </c>
      <c r="G35" s="145" t="s">
        <v>5860</v>
      </c>
      <c r="H35" s="148" t="s">
        <v>199</v>
      </c>
      <c r="I35" s="145" t="s">
        <v>5861</v>
      </c>
      <c r="J35" s="146">
        <v>100</v>
      </c>
      <c r="K35" s="145" t="s">
        <v>5862</v>
      </c>
      <c r="L35" s="145" t="s">
        <v>5863</v>
      </c>
      <c r="M35" s="145" t="s">
        <v>5864</v>
      </c>
      <c r="N35" s="145" t="s">
        <v>5865</v>
      </c>
      <c r="O35" s="145" t="s">
        <v>5560</v>
      </c>
      <c r="P35" s="145" t="s">
        <v>5572</v>
      </c>
      <c r="Q35" s="134" t="s">
        <v>5866</v>
      </c>
      <c r="R35" s="145"/>
      <c r="S35" s="145" t="s">
        <v>5867</v>
      </c>
      <c r="T35" s="145" t="s">
        <v>203</v>
      </c>
      <c r="U35" s="145" t="s">
        <v>203</v>
      </c>
      <c r="V35" s="145" t="s">
        <v>5118</v>
      </c>
    </row>
  </sheetData>
  <autoFilter ref="A4:V35" xr:uid="{00000000-0009-0000-0000-00002C000000}"/>
  <mergeCells count="2">
    <mergeCell ref="A2:V2"/>
    <mergeCell ref="A1:V1"/>
  </mergeCells>
  <hyperlinks>
    <hyperlink ref="Q5" r:id="rId1" xr:uid="{00000000-0004-0000-2C00-000000000000}"/>
    <hyperlink ref="R5" r:id="rId2" xr:uid="{00000000-0004-0000-2C00-000001000000}"/>
    <hyperlink ref="Q6" r:id="rId3" xr:uid="{00000000-0004-0000-2C00-000002000000}"/>
    <hyperlink ref="Q7" r:id="rId4" xr:uid="{00000000-0004-0000-2C00-000003000000}"/>
    <hyperlink ref="Q8" r:id="rId5" xr:uid="{00000000-0004-0000-2C00-000004000000}"/>
    <hyperlink ref="R8" r:id="rId6" xr:uid="{00000000-0004-0000-2C00-000005000000}"/>
    <hyperlink ref="Q9" r:id="rId7" xr:uid="{00000000-0004-0000-2C00-000006000000}"/>
    <hyperlink ref="R9" r:id="rId8" xr:uid="{00000000-0004-0000-2C00-000007000000}"/>
    <hyperlink ref="Q10" r:id="rId9" xr:uid="{00000000-0004-0000-2C00-000008000000}"/>
    <hyperlink ref="Q11" r:id="rId10" xr:uid="{00000000-0004-0000-2C00-000009000000}"/>
    <hyperlink ref="R11" r:id="rId11" xr:uid="{00000000-0004-0000-2C00-00000A000000}"/>
    <hyperlink ref="Q12" r:id="rId12" xr:uid="{00000000-0004-0000-2C00-00000B000000}"/>
    <hyperlink ref="Q13" r:id="rId13" xr:uid="{00000000-0004-0000-2C00-00000C000000}"/>
    <hyperlink ref="Q14" r:id="rId14" xr:uid="{00000000-0004-0000-2C00-00000D000000}"/>
    <hyperlink ref="Q15" r:id="rId15" xr:uid="{00000000-0004-0000-2C00-00000E000000}"/>
    <hyperlink ref="Q16" r:id="rId16" xr:uid="{00000000-0004-0000-2C00-00000F000000}"/>
    <hyperlink ref="Q17" r:id="rId17" xr:uid="{00000000-0004-0000-2C00-000010000000}"/>
    <hyperlink ref="Q18" r:id="rId18" xr:uid="{00000000-0004-0000-2C00-000011000000}"/>
    <hyperlink ref="Q19" r:id="rId19" xr:uid="{00000000-0004-0000-2C00-000012000000}"/>
    <hyperlink ref="Q20" r:id="rId20" xr:uid="{00000000-0004-0000-2C00-000013000000}"/>
    <hyperlink ref="Q21" r:id="rId21" xr:uid="{00000000-0004-0000-2C00-000014000000}"/>
    <hyperlink ref="Q22" r:id="rId22" xr:uid="{00000000-0004-0000-2C00-000015000000}"/>
    <hyperlink ref="Q23" r:id="rId23" xr:uid="{00000000-0004-0000-2C00-000016000000}"/>
    <hyperlink ref="R23" r:id="rId24" xr:uid="{00000000-0004-0000-2C00-000017000000}"/>
    <hyperlink ref="Q24" r:id="rId25" xr:uid="{00000000-0004-0000-2C00-000018000000}"/>
    <hyperlink ref="Q25" r:id="rId26" xr:uid="{00000000-0004-0000-2C00-000019000000}"/>
    <hyperlink ref="Q26" r:id="rId27" xr:uid="{00000000-0004-0000-2C00-00001A000000}"/>
    <hyperlink ref="Q27" r:id="rId28" xr:uid="{00000000-0004-0000-2C00-00001B000000}"/>
    <hyperlink ref="Q28" r:id="rId29" xr:uid="{00000000-0004-0000-2C00-00001C000000}"/>
    <hyperlink ref="R28" r:id="rId30" xr:uid="{00000000-0004-0000-2C00-00001D000000}"/>
    <hyperlink ref="Q29" r:id="rId31" xr:uid="{00000000-0004-0000-2C00-00001E000000}"/>
    <hyperlink ref="R29" r:id="rId32" xr:uid="{00000000-0004-0000-2C00-00001F000000}"/>
    <hyperlink ref="Q30" r:id="rId33" xr:uid="{00000000-0004-0000-2C00-000020000000}"/>
    <hyperlink ref="Q31" r:id="rId34" xr:uid="{00000000-0004-0000-2C00-000021000000}"/>
    <hyperlink ref="Q32" r:id="rId35" xr:uid="{00000000-0004-0000-2C00-000022000000}"/>
    <hyperlink ref="R32" r:id="rId36" xr:uid="{00000000-0004-0000-2C00-000023000000}"/>
    <hyperlink ref="Q33" r:id="rId37" xr:uid="{00000000-0004-0000-2C00-000024000000}"/>
    <hyperlink ref="Q34" r:id="rId38" xr:uid="{00000000-0004-0000-2C00-000025000000}"/>
    <hyperlink ref="R34" r:id="rId39" xr:uid="{00000000-0004-0000-2C00-000026000000}"/>
    <hyperlink ref="Q35" r:id="rId40" xr:uid="{00000000-0004-0000-2C00-000027000000}"/>
  </hyperlink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R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" customWidth="1"/>
    <col min="2" max="2" width="31" customWidth="1"/>
    <col min="3" max="3" width="14" customWidth="1"/>
    <col min="4" max="4" width="9" customWidth="1"/>
    <col min="5" max="5" width="20" customWidth="1"/>
    <col min="6" max="6" width="11" customWidth="1"/>
    <col min="7" max="7" width="21" customWidth="1"/>
    <col min="8" max="9" width="61" customWidth="1"/>
    <col min="10" max="10" width="23" customWidth="1"/>
    <col min="11" max="11" width="24" customWidth="1"/>
    <col min="12" max="12" width="27" customWidth="1"/>
    <col min="13" max="13" width="30" customWidth="1"/>
    <col min="14" max="14" width="105" customWidth="1"/>
    <col min="15" max="17" width="60" customWidth="1"/>
    <col min="18" max="18" width="31" customWidth="1"/>
  </cols>
  <sheetData>
    <row r="1" spans="1:18" ht="37.049999999999997" customHeight="1" x14ac:dyDescent="0.3">
      <c r="A1" s="177" t="s">
        <v>5868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</row>
    <row r="2" spans="1:18" ht="40.049999999999997" customHeight="1" x14ac:dyDescent="0.3">
      <c r="A2" s="176" t="s">
        <v>5869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</row>
    <row r="4" spans="1:18" ht="31.95" customHeight="1" x14ac:dyDescent="0.3">
      <c r="A4" s="144" t="s">
        <v>709</v>
      </c>
      <c r="B4" s="144" t="s">
        <v>1252</v>
      </c>
      <c r="C4" s="144" t="s">
        <v>5459</v>
      </c>
      <c r="D4" s="144" t="s">
        <v>199</v>
      </c>
      <c r="E4" s="144" t="s">
        <v>3957</v>
      </c>
      <c r="F4" s="144" t="s">
        <v>4364</v>
      </c>
      <c r="G4" s="144" t="s">
        <v>5870</v>
      </c>
      <c r="H4" s="144" t="s">
        <v>5871</v>
      </c>
      <c r="I4" s="144" t="s">
        <v>5872</v>
      </c>
      <c r="J4" s="144" t="s">
        <v>5873</v>
      </c>
      <c r="K4" s="144" t="s">
        <v>5874</v>
      </c>
      <c r="L4" s="144" t="s">
        <v>5875</v>
      </c>
      <c r="M4" s="144" t="s">
        <v>5876</v>
      </c>
      <c r="N4" s="144" t="s">
        <v>5877</v>
      </c>
      <c r="O4" s="144" t="s">
        <v>5878</v>
      </c>
      <c r="P4" s="144" t="s">
        <v>5879</v>
      </c>
      <c r="Q4" s="144" t="s">
        <v>5386</v>
      </c>
      <c r="R4" s="144" t="s">
        <v>718</v>
      </c>
    </row>
    <row r="5" spans="1:18" ht="73.95" customHeight="1" x14ac:dyDescent="0.3">
      <c r="A5" s="145">
        <v>76</v>
      </c>
      <c r="B5" s="145" t="s">
        <v>446</v>
      </c>
      <c r="C5" s="145">
        <v>1</v>
      </c>
      <c r="D5" s="145">
        <v>1</v>
      </c>
      <c r="E5" s="145">
        <v>0</v>
      </c>
      <c r="F5" s="145">
        <v>0</v>
      </c>
      <c r="G5" s="145">
        <v>0</v>
      </c>
      <c r="H5" s="145" t="s">
        <v>3468</v>
      </c>
      <c r="I5" s="145" t="s">
        <v>2632</v>
      </c>
      <c r="J5" s="145"/>
      <c r="K5" s="145"/>
      <c r="L5" s="145"/>
      <c r="M5" s="145"/>
      <c r="N5" s="145" t="s">
        <v>5880</v>
      </c>
      <c r="O5" s="134" t="s">
        <v>1327</v>
      </c>
      <c r="P5" s="134" t="s">
        <v>2631</v>
      </c>
      <c r="Q5" s="134" t="s">
        <v>1924</v>
      </c>
      <c r="R5" s="145" t="s">
        <v>5551</v>
      </c>
    </row>
    <row r="6" spans="1:18" ht="73.95" customHeight="1" x14ac:dyDescent="0.3">
      <c r="A6" s="145">
        <v>77</v>
      </c>
      <c r="B6" s="145" t="s">
        <v>453</v>
      </c>
      <c r="C6" s="145">
        <v>2</v>
      </c>
      <c r="D6" s="145">
        <v>0</v>
      </c>
      <c r="E6" s="145">
        <v>1</v>
      </c>
      <c r="F6" s="145">
        <v>1</v>
      </c>
      <c r="G6" s="145">
        <v>0</v>
      </c>
      <c r="H6" s="145" t="s">
        <v>3473</v>
      </c>
      <c r="I6" s="145" t="s">
        <v>2639</v>
      </c>
      <c r="J6" s="145"/>
      <c r="K6" s="145"/>
      <c r="L6" s="145"/>
      <c r="M6" s="145">
        <v>20</v>
      </c>
      <c r="N6" s="145" t="s">
        <v>5881</v>
      </c>
      <c r="O6" s="134" t="s">
        <v>1328</v>
      </c>
      <c r="P6" s="134" t="s">
        <v>2638</v>
      </c>
      <c r="Q6" s="134" t="s">
        <v>5573</v>
      </c>
      <c r="R6" s="145" t="s">
        <v>5882</v>
      </c>
    </row>
    <row r="7" spans="1:18" ht="73.95" customHeight="1" x14ac:dyDescent="0.3">
      <c r="A7" s="145">
        <v>78</v>
      </c>
      <c r="B7" s="145" t="s">
        <v>865</v>
      </c>
      <c r="C7" s="145">
        <v>0</v>
      </c>
      <c r="D7" s="145">
        <v>0</v>
      </c>
      <c r="E7" s="145">
        <v>0</v>
      </c>
      <c r="F7" s="145">
        <v>0</v>
      </c>
      <c r="G7" s="145">
        <v>0</v>
      </c>
      <c r="H7" s="145" t="s">
        <v>3478</v>
      </c>
      <c r="I7" s="145" t="s">
        <v>2644</v>
      </c>
      <c r="J7" s="145"/>
      <c r="K7" s="145"/>
      <c r="L7" s="145"/>
      <c r="M7" s="145"/>
      <c r="N7" s="145" t="s">
        <v>5883</v>
      </c>
      <c r="O7" s="134" t="s">
        <v>1329</v>
      </c>
      <c r="P7" s="134" t="s">
        <v>2643</v>
      </c>
      <c r="Q7" s="145" t="s">
        <v>5884</v>
      </c>
      <c r="R7" s="145"/>
    </row>
    <row r="8" spans="1:18" ht="73.95" customHeight="1" x14ac:dyDescent="0.3">
      <c r="A8" s="145">
        <v>79</v>
      </c>
      <c r="B8" s="145" t="s">
        <v>461</v>
      </c>
      <c r="C8" s="145">
        <v>1</v>
      </c>
      <c r="D8" s="145">
        <v>1</v>
      </c>
      <c r="E8" s="145">
        <v>0</v>
      </c>
      <c r="F8" s="145">
        <v>0</v>
      </c>
      <c r="G8" s="145">
        <v>0</v>
      </c>
      <c r="H8" s="145" t="s">
        <v>3483</v>
      </c>
      <c r="I8" s="145" t="s">
        <v>2649</v>
      </c>
      <c r="J8" s="145"/>
      <c r="K8" s="145"/>
      <c r="L8" s="145"/>
      <c r="M8" s="145"/>
      <c r="N8" s="145" t="s">
        <v>5885</v>
      </c>
      <c r="O8" s="134" t="s">
        <v>1330</v>
      </c>
      <c r="P8" s="134" t="s">
        <v>2648</v>
      </c>
      <c r="Q8" s="134" t="s">
        <v>5593</v>
      </c>
      <c r="R8" s="145" t="s">
        <v>5586</v>
      </c>
    </row>
    <row r="9" spans="1:18" ht="73.95" customHeight="1" x14ac:dyDescent="0.3">
      <c r="A9" s="145">
        <v>80</v>
      </c>
      <c r="B9" s="145" t="s">
        <v>866</v>
      </c>
      <c r="C9" s="145">
        <v>0</v>
      </c>
      <c r="D9" s="145">
        <v>0</v>
      </c>
      <c r="E9" s="145">
        <v>0</v>
      </c>
      <c r="F9" s="145">
        <v>0</v>
      </c>
      <c r="G9" s="145">
        <v>0</v>
      </c>
      <c r="H9" s="145" t="s">
        <v>3488</v>
      </c>
      <c r="I9" s="145" t="s">
        <v>2653</v>
      </c>
      <c r="J9" s="145"/>
      <c r="K9" s="145"/>
      <c r="L9" s="145"/>
      <c r="M9" s="145"/>
      <c r="N9" s="145" t="s">
        <v>5886</v>
      </c>
      <c r="O9" s="134" t="s">
        <v>1331</v>
      </c>
      <c r="P9" s="134" t="s">
        <v>1331</v>
      </c>
      <c r="Q9" s="145" t="s">
        <v>5884</v>
      </c>
      <c r="R9" s="145"/>
    </row>
    <row r="10" spans="1:18" ht="73.95" customHeight="1" x14ac:dyDescent="0.3">
      <c r="A10" s="145">
        <v>81</v>
      </c>
      <c r="B10" s="145" t="s">
        <v>468</v>
      </c>
      <c r="C10" s="145">
        <v>1</v>
      </c>
      <c r="D10" s="145">
        <v>1</v>
      </c>
      <c r="E10" s="145">
        <v>0</v>
      </c>
      <c r="F10" s="145">
        <v>0</v>
      </c>
      <c r="G10" s="145">
        <v>1</v>
      </c>
      <c r="H10" s="145" t="s">
        <v>3493</v>
      </c>
      <c r="I10" s="145" t="s">
        <v>2658</v>
      </c>
      <c r="J10" s="145"/>
      <c r="K10" s="145"/>
      <c r="L10" s="145"/>
      <c r="M10" s="145"/>
      <c r="N10" s="145" t="s">
        <v>5887</v>
      </c>
      <c r="O10" s="134" t="s">
        <v>473</v>
      </c>
      <c r="P10" s="134" t="s">
        <v>2657</v>
      </c>
      <c r="Q10" s="134" t="s">
        <v>5604</v>
      </c>
      <c r="R10" s="145" t="s">
        <v>5888</v>
      </c>
    </row>
    <row r="11" spans="1:18" ht="73.95" customHeight="1" x14ac:dyDescent="0.3">
      <c r="A11" s="145">
        <v>82</v>
      </c>
      <c r="B11" s="145" t="s">
        <v>867</v>
      </c>
      <c r="C11" s="145">
        <v>2</v>
      </c>
      <c r="D11" s="145">
        <v>2</v>
      </c>
      <c r="E11" s="145">
        <v>0</v>
      </c>
      <c r="F11" s="145">
        <v>0</v>
      </c>
      <c r="G11" s="145">
        <v>2</v>
      </c>
      <c r="H11" s="145" t="s">
        <v>3498</v>
      </c>
      <c r="I11" s="145" t="s">
        <v>2663</v>
      </c>
      <c r="J11" s="145"/>
      <c r="K11" s="145"/>
      <c r="L11" s="145"/>
      <c r="M11" s="145"/>
      <c r="N11" s="145" t="s">
        <v>5889</v>
      </c>
      <c r="O11" s="134" t="s">
        <v>1332</v>
      </c>
      <c r="P11" s="134" t="s">
        <v>2662</v>
      </c>
      <c r="Q11" s="134" t="s">
        <v>5626</v>
      </c>
      <c r="R11" s="145" t="s">
        <v>5890</v>
      </c>
    </row>
    <row r="12" spans="1:18" ht="73.95" customHeight="1" x14ac:dyDescent="0.3">
      <c r="A12" s="145">
        <v>83</v>
      </c>
      <c r="B12" s="145" t="s">
        <v>868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 t="s">
        <v>3504</v>
      </c>
      <c r="I12" s="145" t="s">
        <v>2669</v>
      </c>
      <c r="J12" s="145"/>
      <c r="K12" s="145"/>
      <c r="L12" s="145"/>
      <c r="M12" s="145"/>
      <c r="N12" s="145" t="s">
        <v>5891</v>
      </c>
      <c r="O12" s="134" t="s">
        <v>1333</v>
      </c>
      <c r="P12" s="134" t="s">
        <v>2668</v>
      </c>
      <c r="Q12" s="145" t="s">
        <v>5884</v>
      </c>
      <c r="R12" s="145"/>
    </row>
    <row r="13" spans="1:18" ht="73.95" customHeight="1" x14ac:dyDescent="0.3">
      <c r="A13" s="145">
        <v>84</v>
      </c>
      <c r="B13" s="145" t="s">
        <v>475</v>
      </c>
      <c r="C13" s="145">
        <v>1</v>
      </c>
      <c r="D13" s="145">
        <v>1</v>
      </c>
      <c r="E13" s="145">
        <v>0</v>
      </c>
      <c r="F13" s="145">
        <v>0</v>
      </c>
      <c r="G13" s="145">
        <v>0</v>
      </c>
      <c r="H13" s="145" t="s">
        <v>3508</v>
      </c>
      <c r="I13" s="145" t="s">
        <v>2675</v>
      </c>
      <c r="J13" s="145"/>
      <c r="K13" s="145"/>
      <c r="L13" s="145"/>
      <c r="M13" s="145"/>
      <c r="N13" s="145" t="s">
        <v>5892</v>
      </c>
      <c r="O13" s="134" t="s">
        <v>479</v>
      </c>
      <c r="P13" s="134" t="s">
        <v>2674</v>
      </c>
      <c r="Q13" s="134" t="s">
        <v>5661</v>
      </c>
      <c r="R13" s="145" t="s">
        <v>5652</v>
      </c>
    </row>
    <row r="14" spans="1:18" ht="73.95" customHeight="1" x14ac:dyDescent="0.3">
      <c r="A14" s="145">
        <v>85</v>
      </c>
      <c r="B14" s="145" t="s">
        <v>869</v>
      </c>
      <c r="C14" s="145">
        <v>0</v>
      </c>
      <c r="D14" s="145">
        <v>0</v>
      </c>
      <c r="E14" s="145">
        <v>0</v>
      </c>
      <c r="F14" s="145">
        <v>0</v>
      </c>
      <c r="G14" s="145">
        <v>0</v>
      </c>
      <c r="H14" s="145" t="s">
        <v>3513</v>
      </c>
      <c r="I14" s="145" t="s">
        <v>2681</v>
      </c>
      <c r="J14" s="145"/>
      <c r="K14" s="145"/>
      <c r="L14" s="145"/>
      <c r="M14" s="145"/>
      <c r="N14" s="145" t="s">
        <v>5893</v>
      </c>
      <c r="O14" s="134" t="s">
        <v>1334</v>
      </c>
      <c r="P14" s="134" t="s">
        <v>2680</v>
      </c>
      <c r="Q14" s="145" t="s">
        <v>5884</v>
      </c>
      <c r="R14" s="145"/>
    </row>
    <row r="15" spans="1:18" ht="73.95" customHeight="1" x14ac:dyDescent="0.3">
      <c r="A15" s="145">
        <v>86</v>
      </c>
      <c r="B15" s="145" t="s">
        <v>481</v>
      </c>
      <c r="C15" s="145">
        <v>1</v>
      </c>
      <c r="D15" s="145">
        <v>1</v>
      </c>
      <c r="E15" s="145">
        <v>0</v>
      </c>
      <c r="F15" s="145">
        <v>0</v>
      </c>
      <c r="G15" s="145">
        <v>0</v>
      </c>
      <c r="H15" s="145" t="s">
        <v>3517</v>
      </c>
      <c r="I15" s="145" t="s">
        <v>2686</v>
      </c>
      <c r="J15" s="145"/>
      <c r="K15" s="145"/>
      <c r="L15" s="145"/>
      <c r="M15" s="145"/>
      <c r="N15" s="145" t="s">
        <v>5894</v>
      </c>
      <c r="O15" s="134" t="s">
        <v>1335</v>
      </c>
      <c r="P15" s="134" t="s">
        <v>2685</v>
      </c>
      <c r="Q15" s="134" t="s">
        <v>5672</v>
      </c>
      <c r="R15" s="145" t="s">
        <v>5663</v>
      </c>
    </row>
    <row r="16" spans="1:18" ht="73.95" customHeight="1" x14ac:dyDescent="0.3">
      <c r="A16" s="145">
        <v>87</v>
      </c>
      <c r="B16" s="145" t="s">
        <v>870</v>
      </c>
      <c r="C16" s="145">
        <v>0</v>
      </c>
      <c r="D16" s="145">
        <v>0</v>
      </c>
      <c r="E16" s="145">
        <v>0</v>
      </c>
      <c r="F16" s="145">
        <v>0</v>
      </c>
      <c r="G16" s="145">
        <v>0</v>
      </c>
      <c r="H16" s="145" t="s">
        <v>3521</v>
      </c>
      <c r="I16" s="145" t="s">
        <v>2691</v>
      </c>
      <c r="J16" s="145"/>
      <c r="K16" s="145"/>
      <c r="L16" s="145"/>
      <c r="M16" s="145"/>
      <c r="N16" s="145" t="s">
        <v>5895</v>
      </c>
      <c r="O16" s="134" t="s">
        <v>1336</v>
      </c>
      <c r="P16" s="134" t="s">
        <v>2690</v>
      </c>
      <c r="Q16" s="145" t="s">
        <v>5884</v>
      </c>
      <c r="R16" s="145"/>
    </row>
    <row r="17" spans="1:18" ht="73.95" customHeight="1" x14ac:dyDescent="0.3">
      <c r="A17" s="145">
        <v>88</v>
      </c>
      <c r="B17" s="145" t="s">
        <v>871</v>
      </c>
      <c r="C17" s="145">
        <v>0</v>
      </c>
      <c r="D17" s="145">
        <v>0</v>
      </c>
      <c r="E17" s="145">
        <v>0</v>
      </c>
      <c r="F17" s="145">
        <v>0</v>
      </c>
      <c r="G17" s="145">
        <v>0</v>
      </c>
      <c r="H17" s="145" t="s">
        <v>3525</v>
      </c>
      <c r="I17" s="145" t="s">
        <v>2697</v>
      </c>
      <c r="J17" s="145"/>
      <c r="K17" s="145"/>
      <c r="L17" s="145"/>
      <c r="M17" s="145"/>
      <c r="N17" s="145" t="s">
        <v>5896</v>
      </c>
      <c r="O17" s="134" t="s">
        <v>1337</v>
      </c>
      <c r="P17" s="134" t="s">
        <v>2696</v>
      </c>
      <c r="Q17" s="145" t="s">
        <v>5884</v>
      </c>
      <c r="R17" s="145"/>
    </row>
    <row r="18" spans="1:18" ht="73.95" customHeight="1" x14ac:dyDescent="0.3">
      <c r="A18" s="145">
        <v>89</v>
      </c>
      <c r="B18" s="145" t="s">
        <v>872</v>
      </c>
      <c r="C18" s="145">
        <v>0</v>
      </c>
      <c r="D18" s="145">
        <v>0</v>
      </c>
      <c r="E18" s="145">
        <v>0</v>
      </c>
      <c r="F18" s="145">
        <v>0</v>
      </c>
      <c r="G18" s="145">
        <v>2</v>
      </c>
      <c r="H18" s="145" t="s">
        <v>3530</v>
      </c>
      <c r="I18" s="145" t="s">
        <v>2702</v>
      </c>
      <c r="J18" s="145"/>
      <c r="K18" s="145"/>
      <c r="L18" s="145"/>
      <c r="M18" s="145"/>
      <c r="N18" s="145" t="s">
        <v>5897</v>
      </c>
      <c r="O18" s="134" t="s">
        <v>1338</v>
      </c>
      <c r="P18" s="134" t="s">
        <v>2701</v>
      </c>
      <c r="Q18" s="134" t="s">
        <v>5683</v>
      </c>
      <c r="R18" s="145" t="s">
        <v>5898</v>
      </c>
    </row>
    <row r="19" spans="1:18" ht="73.95" customHeight="1" x14ac:dyDescent="0.3">
      <c r="A19" s="145">
        <v>90</v>
      </c>
      <c r="B19" s="145" t="s">
        <v>488</v>
      </c>
      <c r="C19" s="145">
        <v>3</v>
      </c>
      <c r="D19" s="145">
        <v>1</v>
      </c>
      <c r="E19" s="145">
        <v>1</v>
      </c>
      <c r="F19" s="145">
        <v>1</v>
      </c>
      <c r="G19" s="145">
        <v>0</v>
      </c>
      <c r="H19" s="145" t="s">
        <v>3534</v>
      </c>
      <c r="I19" s="145" t="s">
        <v>2708</v>
      </c>
      <c r="J19" s="145"/>
      <c r="K19" s="145"/>
      <c r="L19" s="145"/>
      <c r="M19" s="145"/>
      <c r="N19" s="145" t="s">
        <v>5899</v>
      </c>
      <c r="O19" s="134" t="s">
        <v>1339</v>
      </c>
      <c r="P19" s="134" t="s">
        <v>2707</v>
      </c>
      <c r="Q19" s="134" t="s">
        <v>5704</v>
      </c>
      <c r="R19" s="145" t="s">
        <v>5900</v>
      </c>
    </row>
    <row r="20" spans="1:18" ht="73.95" customHeight="1" x14ac:dyDescent="0.3">
      <c r="A20" s="145">
        <v>91</v>
      </c>
      <c r="B20" s="145" t="s">
        <v>873</v>
      </c>
      <c r="C20" s="145">
        <v>1</v>
      </c>
      <c r="D20" s="145">
        <v>1</v>
      </c>
      <c r="E20" s="145">
        <v>0</v>
      </c>
      <c r="F20" s="145">
        <v>0</v>
      </c>
      <c r="G20" s="145">
        <v>1</v>
      </c>
      <c r="H20" s="145" t="s">
        <v>3538</v>
      </c>
      <c r="I20" s="145" t="s">
        <v>2712</v>
      </c>
      <c r="J20" s="145"/>
      <c r="K20" s="145"/>
      <c r="L20" s="145"/>
      <c r="M20" s="145"/>
      <c r="N20" s="145" t="s">
        <v>5901</v>
      </c>
      <c r="O20" s="134" t="s">
        <v>1340</v>
      </c>
      <c r="P20" s="134" t="s">
        <v>1340</v>
      </c>
      <c r="Q20" s="134" t="s">
        <v>5737</v>
      </c>
      <c r="R20" s="145" t="s">
        <v>5902</v>
      </c>
    </row>
    <row r="21" spans="1:18" ht="73.95" customHeight="1" x14ac:dyDescent="0.3">
      <c r="A21" s="145">
        <v>92</v>
      </c>
      <c r="B21" s="145" t="s">
        <v>496</v>
      </c>
      <c r="C21" s="145">
        <v>2</v>
      </c>
      <c r="D21" s="145">
        <v>2</v>
      </c>
      <c r="E21" s="145">
        <v>0</v>
      </c>
      <c r="F21" s="145">
        <v>0</v>
      </c>
      <c r="G21" s="145">
        <v>1</v>
      </c>
      <c r="H21" s="145" t="s">
        <v>3542</v>
      </c>
      <c r="I21" s="145" t="s">
        <v>2717</v>
      </c>
      <c r="J21" s="145"/>
      <c r="K21" s="145"/>
      <c r="L21" s="145"/>
      <c r="M21" s="145"/>
      <c r="N21" s="145" t="s">
        <v>5903</v>
      </c>
      <c r="O21" s="134" t="s">
        <v>501</v>
      </c>
      <c r="P21" s="134" t="s">
        <v>2716</v>
      </c>
      <c r="Q21" s="134" t="s">
        <v>501</v>
      </c>
      <c r="R21" s="145" t="s">
        <v>5904</v>
      </c>
    </row>
    <row r="22" spans="1:18" ht="73.95" customHeight="1" x14ac:dyDescent="0.3">
      <c r="A22" s="145">
        <v>93</v>
      </c>
      <c r="B22" s="145" t="s">
        <v>874</v>
      </c>
      <c r="C22" s="145">
        <v>1</v>
      </c>
      <c r="D22" s="145">
        <v>1</v>
      </c>
      <c r="E22" s="145">
        <v>0</v>
      </c>
      <c r="F22" s="145">
        <v>0</v>
      </c>
      <c r="G22" s="145">
        <v>0</v>
      </c>
      <c r="H22" s="145" t="s">
        <v>3546</v>
      </c>
      <c r="I22" s="145" t="s">
        <v>2721</v>
      </c>
      <c r="J22" s="145"/>
      <c r="K22" s="145"/>
      <c r="L22" s="145"/>
      <c r="M22" s="145"/>
      <c r="N22" s="145" t="s">
        <v>5905</v>
      </c>
      <c r="O22" s="134" t="s">
        <v>1341</v>
      </c>
      <c r="P22" s="134" t="s">
        <v>1988</v>
      </c>
      <c r="Q22" s="134" t="s">
        <v>5787</v>
      </c>
      <c r="R22" s="145" t="s">
        <v>5779</v>
      </c>
    </row>
    <row r="23" spans="1:18" ht="73.95" customHeight="1" x14ac:dyDescent="0.3">
      <c r="A23" s="145">
        <v>94</v>
      </c>
      <c r="B23" s="145" t="s">
        <v>875</v>
      </c>
      <c r="C23" s="145">
        <v>0</v>
      </c>
      <c r="D23" s="145">
        <v>0</v>
      </c>
      <c r="E23" s="145">
        <v>0</v>
      </c>
      <c r="F23" s="145">
        <v>0</v>
      </c>
      <c r="G23" s="145">
        <v>0</v>
      </c>
      <c r="H23" s="145" t="s">
        <v>3552</v>
      </c>
      <c r="I23" s="145" t="s">
        <v>2726</v>
      </c>
      <c r="J23" s="145"/>
      <c r="K23" s="145"/>
      <c r="L23" s="145"/>
      <c r="M23" s="145"/>
      <c r="N23" s="145" t="s">
        <v>5906</v>
      </c>
      <c r="O23" s="134" t="s">
        <v>1342</v>
      </c>
      <c r="P23" s="134" t="s">
        <v>1342</v>
      </c>
      <c r="Q23" s="145" t="s">
        <v>5884</v>
      </c>
      <c r="R23" s="145"/>
    </row>
    <row r="24" spans="1:18" ht="73.95" customHeight="1" x14ac:dyDescent="0.3">
      <c r="A24" s="145">
        <v>95</v>
      </c>
      <c r="B24" s="145" t="s">
        <v>503</v>
      </c>
      <c r="C24" s="145">
        <v>2</v>
      </c>
      <c r="D24" s="145">
        <v>1</v>
      </c>
      <c r="E24" s="145">
        <v>0</v>
      </c>
      <c r="F24" s="145">
        <v>1</v>
      </c>
      <c r="G24" s="145">
        <v>0</v>
      </c>
      <c r="H24" s="145" t="s">
        <v>3556</v>
      </c>
      <c r="I24" s="145" t="s">
        <v>2730</v>
      </c>
      <c r="J24" s="145"/>
      <c r="K24" s="145"/>
      <c r="L24" s="145"/>
      <c r="M24" s="145"/>
      <c r="N24" s="145" t="s">
        <v>5907</v>
      </c>
      <c r="O24" s="134" t="s">
        <v>508</v>
      </c>
      <c r="P24" s="134" t="s">
        <v>508</v>
      </c>
      <c r="Q24" s="134" t="s">
        <v>508</v>
      </c>
      <c r="R24" s="145" t="s">
        <v>5908</v>
      </c>
    </row>
    <row r="25" spans="1:18" ht="73.95" customHeight="1" x14ac:dyDescent="0.3">
      <c r="A25" s="145">
        <v>96</v>
      </c>
      <c r="B25" s="145" t="s">
        <v>876</v>
      </c>
      <c r="C25" s="145">
        <v>1</v>
      </c>
      <c r="D25" s="145">
        <v>1</v>
      </c>
      <c r="E25" s="145">
        <v>0</v>
      </c>
      <c r="F25" s="145">
        <v>0</v>
      </c>
      <c r="G25" s="145">
        <v>0</v>
      </c>
      <c r="H25" s="145" t="s">
        <v>3561</v>
      </c>
      <c r="I25" s="145" t="s">
        <v>2734</v>
      </c>
      <c r="J25" s="145"/>
      <c r="K25" s="145"/>
      <c r="L25" s="145"/>
      <c r="M25" s="145"/>
      <c r="N25" s="145" t="s">
        <v>5909</v>
      </c>
      <c r="O25" s="134" t="s">
        <v>1343</v>
      </c>
      <c r="P25" s="134" t="s">
        <v>2001</v>
      </c>
      <c r="Q25" s="134" t="s">
        <v>5818</v>
      </c>
      <c r="R25" s="145" t="s">
        <v>5809</v>
      </c>
    </row>
    <row r="26" spans="1:18" ht="73.95" customHeight="1" x14ac:dyDescent="0.3">
      <c r="A26" s="145">
        <v>97</v>
      </c>
      <c r="B26" s="145" t="s">
        <v>877</v>
      </c>
      <c r="C26" s="145">
        <v>0</v>
      </c>
      <c r="D26" s="145">
        <v>0</v>
      </c>
      <c r="E26" s="145">
        <v>0</v>
      </c>
      <c r="F26" s="145">
        <v>0</v>
      </c>
      <c r="G26" s="145">
        <v>2</v>
      </c>
      <c r="H26" s="145" t="s">
        <v>3566</v>
      </c>
      <c r="I26" s="145" t="s">
        <v>2738</v>
      </c>
      <c r="J26" s="145"/>
      <c r="K26" s="145"/>
      <c r="L26" s="145"/>
      <c r="M26" s="145"/>
      <c r="N26" s="145" t="s">
        <v>5910</v>
      </c>
      <c r="O26" s="134" t="s">
        <v>1344</v>
      </c>
      <c r="P26" s="134" t="s">
        <v>2013</v>
      </c>
      <c r="Q26" s="134" t="s">
        <v>1344</v>
      </c>
      <c r="R26" s="145" t="s">
        <v>5911</v>
      </c>
    </row>
    <row r="27" spans="1:18" ht="73.95" customHeight="1" x14ac:dyDescent="0.3">
      <c r="A27" s="145">
        <v>98</v>
      </c>
      <c r="B27" s="145" t="s">
        <v>510</v>
      </c>
      <c r="C27" s="145">
        <v>1</v>
      </c>
      <c r="D27" s="145">
        <v>0</v>
      </c>
      <c r="E27" s="145">
        <v>1</v>
      </c>
      <c r="F27" s="145">
        <v>0</v>
      </c>
      <c r="G27" s="145">
        <v>0</v>
      </c>
      <c r="H27" s="145" t="s">
        <v>3571</v>
      </c>
      <c r="I27" s="145" t="s">
        <v>2743</v>
      </c>
      <c r="J27" s="145"/>
      <c r="K27" s="145"/>
      <c r="L27" s="145"/>
      <c r="M27" s="145"/>
      <c r="N27" s="145" t="s">
        <v>5912</v>
      </c>
      <c r="O27" s="134" t="s">
        <v>1345</v>
      </c>
      <c r="P27" s="134" t="s">
        <v>1345</v>
      </c>
      <c r="Q27" s="134" t="s">
        <v>516</v>
      </c>
      <c r="R27" s="145" t="s">
        <v>5838</v>
      </c>
    </row>
    <row r="28" spans="1:18" ht="73.95" customHeight="1" x14ac:dyDescent="0.3">
      <c r="A28" s="145">
        <v>99</v>
      </c>
      <c r="B28" s="145" t="s">
        <v>878</v>
      </c>
      <c r="C28" s="145">
        <v>0</v>
      </c>
      <c r="D28" s="145">
        <v>0</v>
      </c>
      <c r="E28" s="145">
        <v>0</v>
      </c>
      <c r="F28" s="145">
        <v>0</v>
      </c>
      <c r="G28" s="145">
        <v>1</v>
      </c>
      <c r="H28" s="145" t="s">
        <v>3575</v>
      </c>
      <c r="I28" s="145" t="s">
        <v>2748</v>
      </c>
      <c r="J28" s="145"/>
      <c r="K28" s="145"/>
      <c r="L28" s="145"/>
      <c r="M28" s="145"/>
      <c r="N28" s="145" t="s">
        <v>5913</v>
      </c>
      <c r="O28" s="134" t="s">
        <v>1346</v>
      </c>
      <c r="P28" s="134" t="s">
        <v>2747</v>
      </c>
      <c r="Q28" s="134" t="s">
        <v>5855</v>
      </c>
      <c r="R28" s="145" t="s">
        <v>5847</v>
      </c>
    </row>
    <row r="29" spans="1:18" ht="73.95" customHeight="1" x14ac:dyDescent="0.3">
      <c r="A29" s="145">
        <v>100</v>
      </c>
      <c r="B29" s="145" t="s">
        <v>879</v>
      </c>
      <c r="C29" s="145">
        <v>1</v>
      </c>
      <c r="D29" s="145">
        <v>1</v>
      </c>
      <c r="E29" s="145">
        <v>0</v>
      </c>
      <c r="F29" s="145">
        <v>0</v>
      </c>
      <c r="G29" s="145">
        <v>0</v>
      </c>
      <c r="H29" s="145" t="s">
        <v>3579</v>
      </c>
      <c r="I29" s="145" t="s">
        <v>2753</v>
      </c>
      <c r="J29" s="145"/>
      <c r="K29" s="145"/>
      <c r="L29" s="145"/>
      <c r="M29" s="145"/>
      <c r="N29" s="145" t="s">
        <v>5914</v>
      </c>
      <c r="O29" s="134" t="s">
        <v>1347</v>
      </c>
      <c r="P29" s="134" t="s">
        <v>2752</v>
      </c>
      <c r="Q29" s="134" t="s">
        <v>5866</v>
      </c>
      <c r="R29" s="145" t="s">
        <v>5857</v>
      </c>
    </row>
  </sheetData>
  <autoFilter ref="A4:R29" xr:uid="{00000000-0009-0000-0000-00002D000000}"/>
  <mergeCells count="2">
    <mergeCell ref="A2:R2"/>
    <mergeCell ref="A1:R1"/>
  </mergeCells>
  <hyperlinks>
    <hyperlink ref="O5" r:id="rId1" xr:uid="{00000000-0004-0000-2D00-000000000000}"/>
    <hyperlink ref="P5" r:id="rId2" xr:uid="{00000000-0004-0000-2D00-000001000000}"/>
    <hyperlink ref="Q5" r:id="rId3" xr:uid="{00000000-0004-0000-2D00-000002000000}"/>
    <hyperlink ref="O6" r:id="rId4" xr:uid="{00000000-0004-0000-2D00-000003000000}"/>
    <hyperlink ref="P6" r:id="rId5" xr:uid="{00000000-0004-0000-2D00-000004000000}"/>
    <hyperlink ref="Q6" r:id="rId6" xr:uid="{00000000-0004-0000-2D00-000005000000}"/>
    <hyperlink ref="O7" r:id="rId7" xr:uid="{00000000-0004-0000-2D00-000006000000}"/>
    <hyperlink ref="P7" r:id="rId8" xr:uid="{00000000-0004-0000-2D00-000007000000}"/>
    <hyperlink ref="O8" r:id="rId9" xr:uid="{00000000-0004-0000-2D00-000008000000}"/>
    <hyperlink ref="P8" r:id="rId10" xr:uid="{00000000-0004-0000-2D00-000009000000}"/>
    <hyperlink ref="Q8" r:id="rId11" xr:uid="{00000000-0004-0000-2D00-00000A000000}"/>
    <hyperlink ref="O9" r:id="rId12" xr:uid="{00000000-0004-0000-2D00-00000B000000}"/>
    <hyperlink ref="P9" r:id="rId13" xr:uid="{00000000-0004-0000-2D00-00000C000000}"/>
    <hyperlink ref="O10" r:id="rId14" xr:uid="{00000000-0004-0000-2D00-00000D000000}"/>
    <hyperlink ref="P10" r:id="rId15" xr:uid="{00000000-0004-0000-2D00-00000E000000}"/>
    <hyperlink ref="Q10" r:id="rId16" xr:uid="{00000000-0004-0000-2D00-00000F000000}"/>
    <hyperlink ref="O11" r:id="rId17" xr:uid="{00000000-0004-0000-2D00-000010000000}"/>
    <hyperlink ref="P11" r:id="rId18" xr:uid="{00000000-0004-0000-2D00-000011000000}"/>
    <hyperlink ref="Q11" r:id="rId19" xr:uid="{00000000-0004-0000-2D00-000012000000}"/>
    <hyperlink ref="O12" r:id="rId20" xr:uid="{00000000-0004-0000-2D00-000013000000}"/>
    <hyperlink ref="P12" r:id="rId21" xr:uid="{00000000-0004-0000-2D00-000014000000}"/>
    <hyperlink ref="O13" r:id="rId22" xr:uid="{00000000-0004-0000-2D00-000015000000}"/>
    <hyperlink ref="P13" r:id="rId23" xr:uid="{00000000-0004-0000-2D00-000016000000}"/>
    <hyperlink ref="Q13" r:id="rId24" xr:uid="{00000000-0004-0000-2D00-000017000000}"/>
    <hyperlink ref="O14" r:id="rId25" xr:uid="{00000000-0004-0000-2D00-000018000000}"/>
    <hyperlink ref="P14" r:id="rId26" xr:uid="{00000000-0004-0000-2D00-000019000000}"/>
    <hyperlink ref="O15" r:id="rId27" xr:uid="{00000000-0004-0000-2D00-00001A000000}"/>
    <hyperlink ref="P15" r:id="rId28" xr:uid="{00000000-0004-0000-2D00-00001B000000}"/>
    <hyperlink ref="Q15" r:id="rId29" xr:uid="{00000000-0004-0000-2D00-00001C000000}"/>
    <hyperlink ref="O16" r:id="rId30" xr:uid="{00000000-0004-0000-2D00-00001D000000}"/>
    <hyperlink ref="P16" r:id="rId31" xr:uid="{00000000-0004-0000-2D00-00001E000000}"/>
    <hyperlink ref="O17" r:id="rId32" xr:uid="{00000000-0004-0000-2D00-00001F000000}"/>
    <hyperlink ref="P17" r:id="rId33" xr:uid="{00000000-0004-0000-2D00-000020000000}"/>
    <hyperlink ref="O18" r:id="rId34" xr:uid="{00000000-0004-0000-2D00-000021000000}"/>
    <hyperlink ref="P18" r:id="rId35" xr:uid="{00000000-0004-0000-2D00-000022000000}"/>
    <hyperlink ref="Q18" r:id="rId36" xr:uid="{00000000-0004-0000-2D00-000023000000}"/>
    <hyperlink ref="O19" r:id="rId37" xr:uid="{00000000-0004-0000-2D00-000024000000}"/>
    <hyperlink ref="P19" r:id="rId38" xr:uid="{00000000-0004-0000-2D00-000025000000}"/>
    <hyperlink ref="Q19" r:id="rId39" xr:uid="{00000000-0004-0000-2D00-000026000000}"/>
    <hyperlink ref="O20" r:id="rId40" xr:uid="{00000000-0004-0000-2D00-000027000000}"/>
    <hyperlink ref="P20" r:id="rId41" xr:uid="{00000000-0004-0000-2D00-000028000000}"/>
    <hyperlink ref="Q20" r:id="rId42" xr:uid="{00000000-0004-0000-2D00-000029000000}"/>
    <hyperlink ref="O21" r:id="rId43" xr:uid="{00000000-0004-0000-2D00-00002A000000}"/>
    <hyperlink ref="P21" r:id="rId44" xr:uid="{00000000-0004-0000-2D00-00002B000000}"/>
    <hyperlink ref="Q21" r:id="rId45" xr:uid="{00000000-0004-0000-2D00-00002C000000}"/>
    <hyperlink ref="O22" r:id="rId46" xr:uid="{00000000-0004-0000-2D00-00002D000000}"/>
    <hyperlink ref="P22" r:id="rId47" xr:uid="{00000000-0004-0000-2D00-00002E000000}"/>
    <hyperlink ref="Q22" r:id="rId48" xr:uid="{00000000-0004-0000-2D00-00002F000000}"/>
    <hyperlink ref="O23" r:id="rId49" xr:uid="{00000000-0004-0000-2D00-000030000000}"/>
    <hyperlink ref="P23" r:id="rId50" xr:uid="{00000000-0004-0000-2D00-000031000000}"/>
    <hyperlink ref="O24" r:id="rId51" xr:uid="{00000000-0004-0000-2D00-000032000000}"/>
    <hyperlink ref="P24" r:id="rId52" xr:uid="{00000000-0004-0000-2D00-000033000000}"/>
    <hyperlink ref="Q24" r:id="rId53" xr:uid="{00000000-0004-0000-2D00-000034000000}"/>
    <hyperlink ref="O25" r:id="rId54" xr:uid="{00000000-0004-0000-2D00-000035000000}"/>
    <hyperlink ref="P25" r:id="rId55" xr:uid="{00000000-0004-0000-2D00-000036000000}"/>
    <hyperlink ref="Q25" r:id="rId56" xr:uid="{00000000-0004-0000-2D00-000037000000}"/>
    <hyperlink ref="O26" r:id="rId57" xr:uid="{00000000-0004-0000-2D00-000038000000}"/>
    <hyperlink ref="P26" r:id="rId58" xr:uid="{00000000-0004-0000-2D00-000039000000}"/>
    <hyperlink ref="Q26" r:id="rId59" xr:uid="{00000000-0004-0000-2D00-00003A000000}"/>
    <hyperlink ref="O27" r:id="rId60" xr:uid="{00000000-0004-0000-2D00-00003B000000}"/>
    <hyperlink ref="P27" r:id="rId61" xr:uid="{00000000-0004-0000-2D00-00003C000000}"/>
    <hyperlink ref="Q27" r:id="rId62" xr:uid="{00000000-0004-0000-2D00-00003D000000}"/>
    <hyperlink ref="O28" r:id="rId63" xr:uid="{00000000-0004-0000-2D00-00003E000000}"/>
    <hyperlink ref="P28" r:id="rId64" xr:uid="{00000000-0004-0000-2D00-00003F000000}"/>
    <hyperlink ref="Q28" r:id="rId65" xr:uid="{00000000-0004-0000-2D00-000040000000}"/>
    <hyperlink ref="O29" r:id="rId66" xr:uid="{00000000-0004-0000-2D00-000041000000}"/>
    <hyperlink ref="P29" r:id="rId67" xr:uid="{00000000-0004-0000-2D00-000042000000}"/>
    <hyperlink ref="Q29" r:id="rId68" xr:uid="{00000000-0004-0000-2D00-000043000000}"/>
  </hyperlink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O23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6" customWidth="1"/>
    <col min="2" max="2" width="14" customWidth="1"/>
    <col min="3" max="3" width="9" customWidth="1"/>
    <col min="4" max="4" width="37" customWidth="1"/>
    <col min="5" max="5" width="65" customWidth="1"/>
    <col min="6" max="6" width="25" customWidth="1"/>
    <col min="7" max="7" width="26" customWidth="1"/>
    <col min="8" max="8" width="29" customWidth="1"/>
    <col min="9" max="9" width="22" customWidth="1"/>
    <col min="10" max="10" width="72" customWidth="1"/>
    <col min="11" max="11" width="35" customWidth="1"/>
    <col min="12" max="12" width="72" customWidth="1"/>
    <col min="13" max="13" width="67" customWidth="1"/>
    <col min="14" max="14" width="25" customWidth="1"/>
    <col min="15" max="15" width="70" customWidth="1"/>
  </cols>
  <sheetData>
    <row r="1" spans="1:15" ht="37.049999999999997" customHeight="1" x14ac:dyDescent="0.3">
      <c r="A1" s="177" t="s">
        <v>5915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40.049999999999997" customHeight="1" x14ac:dyDescent="0.3">
      <c r="A2" s="176" t="s">
        <v>5916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4" spans="1:15" ht="31.95" customHeight="1" x14ac:dyDescent="0.3">
      <c r="A4" s="144" t="s">
        <v>1253</v>
      </c>
      <c r="B4" s="144" t="s">
        <v>5425</v>
      </c>
      <c r="C4" s="144" t="s">
        <v>709</v>
      </c>
      <c r="D4" s="144" t="s">
        <v>179</v>
      </c>
      <c r="E4" s="144" t="s">
        <v>5426</v>
      </c>
      <c r="F4" s="144" t="s">
        <v>5427</v>
      </c>
      <c r="G4" s="144" t="s">
        <v>5428</v>
      </c>
      <c r="H4" s="144" t="s">
        <v>5429</v>
      </c>
      <c r="I4" s="144" t="s">
        <v>5430</v>
      </c>
      <c r="J4" s="144" t="s">
        <v>5431</v>
      </c>
      <c r="K4" s="144" t="s">
        <v>5432</v>
      </c>
      <c r="L4" s="144" t="s">
        <v>5433</v>
      </c>
      <c r="M4" s="144" t="s">
        <v>8</v>
      </c>
      <c r="N4" s="144" t="s">
        <v>5434</v>
      </c>
      <c r="O4" s="144" t="s">
        <v>5435</v>
      </c>
    </row>
    <row r="5" spans="1:15" ht="61.95" customHeight="1" x14ac:dyDescent="0.3">
      <c r="A5" s="145" t="s">
        <v>5436</v>
      </c>
      <c r="B5" s="145" t="s">
        <v>4056</v>
      </c>
      <c r="C5" s="145">
        <v>8</v>
      </c>
      <c r="D5" s="145" t="s">
        <v>208</v>
      </c>
      <c r="E5" s="145" t="s">
        <v>4057</v>
      </c>
      <c r="F5" s="145" t="s">
        <v>4058</v>
      </c>
      <c r="G5" s="145" t="s">
        <v>4058</v>
      </c>
      <c r="H5" s="145" t="s">
        <v>198</v>
      </c>
      <c r="I5" s="145">
        <v>4800</v>
      </c>
      <c r="J5" s="145" t="s">
        <v>4060</v>
      </c>
      <c r="K5" s="149" t="s">
        <v>5437</v>
      </c>
      <c r="L5" s="145" t="s">
        <v>5438</v>
      </c>
      <c r="M5" s="134" t="s">
        <v>4064</v>
      </c>
      <c r="N5" s="145" t="s">
        <v>5439</v>
      </c>
      <c r="O5" s="145" t="s">
        <v>5440</v>
      </c>
    </row>
    <row r="6" spans="1:15" ht="61.95" customHeight="1" x14ac:dyDescent="0.3">
      <c r="A6" s="145" t="s">
        <v>5436</v>
      </c>
      <c r="B6" s="145" t="s">
        <v>4065</v>
      </c>
      <c r="C6" s="145">
        <v>8</v>
      </c>
      <c r="D6" s="145" t="s">
        <v>208</v>
      </c>
      <c r="E6" s="145" t="s">
        <v>4066</v>
      </c>
      <c r="F6" s="145" t="s">
        <v>4058</v>
      </c>
      <c r="G6" s="145" t="s">
        <v>4058</v>
      </c>
      <c r="H6" s="145" t="s">
        <v>4067</v>
      </c>
      <c r="I6" s="145">
        <v>16000</v>
      </c>
      <c r="J6" s="145" t="s">
        <v>4069</v>
      </c>
      <c r="K6" s="148" t="s">
        <v>5441</v>
      </c>
      <c r="L6" s="145" t="s">
        <v>5438</v>
      </c>
      <c r="M6" s="134" t="s">
        <v>4064</v>
      </c>
      <c r="N6" s="145" t="s">
        <v>5439</v>
      </c>
      <c r="O6" s="145" t="s">
        <v>5440</v>
      </c>
    </row>
    <row r="7" spans="1:15" ht="61.95" customHeight="1" x14ac:dyDescent="0.3">
      <c r="A7" s="145" t="s">
        <v>5436</v>
      </c>
      <c r="B7" s="145" t="s">
        <v>4102</v>
      </c>
      <c r="C7" s="145">
        <v>10</v>
      </c>
      <c r="D7" s="145" t="s">
        <v>755</v>
      </c>
      <c r="E7" s="145" t="s">
        <v>4103</v>
      </c>
      <c r="F7" s="145" t="s">
        <v>4104</v>
      </c>
      <c r="G7" s="145" t="s">
        <v>4104</v>
      </c>
      <c r="H7" s="145" t="s">
        <v>3955</v>
      </c>
      <c r="I7" s="145">
        <v>3200</v>
      </c>
      <c r="J7" s="145" t="s">
        <v>4106</v>
      </c>
      <c r="K7" s="149" t="s">
        <v>5442</v>
      </c>
      <c r="L7" s="145" t="s">
        <v>5438</v>
      </c>
      <c r="M7" s="134" t="s">
        <v>1489</v>
      </c>
      <c r="N7" s="145" t="s">
        <v>5439</v>
      </c>
      <c r="O7" s="145" t="s">
        <v>5440</v>
      </c>
    </row>
    <row r="8" spans="1:15" ht="61.95" customHeight="1" x14ac:dyDescent="0.3">
      <c r="A8" s="145" t="s">
        <v>5436</v>
      </c>
      <c r="B8" s="145" t="s">
        <v>4110</v>
      </c>
      <c r="C8" s="145">
        <v>10</v>
      </c>
      <c r="D8" s="145" t="s">
        <v>755</v>
      </c>
      <c r="E8" s="145" t="s">
        <v>4111</v>
      </c>
      <c r="F8" s="145" t="s">
        <v>4113</v>
      </c>
      <c r="G8" s="145" t="s">
        <v>4113</v>
      </c>
      <c r="H8" s="145" t="s">
        <v>3955</v>
      </c>
      <c r="I8" s="145">
        <v>3000</v>
      </c>
      <c r="J8" s="145" t="s">
        <v>4115</v>
      </c>
      <c r="K8" s="149" t="s">
        <v>5442</v>
      </c>
      <c r="L8" s="145" t="s">
        <v>5438</v>
      </c>
      <c r="M8" s="134" t="s">
        <v>4119</v>
      </c>
      <c r="N8" s="145" t="s">
        <v>5439</v>
      </c>
      <c r="O8" s="145" t="s">
        <v>5440</v>
      </c>
    </row>
    <row r="9" spans="1:15" ht="61.95" customHeight="1" x14ac:dyDescent="0.3">
      <c r="A9" s="145" t="s">
        <v>5436</v>
      </c>
      <c r="B9" s="145" t="s">
        <v>4130</v>
      </c>
      <c r="C9" s="145">
        <v>12</v>
      </c>
      <c r="D9" s="145" t="s">
        <v>761</v>
      </c>
      <c r="E9" s="145" t="s">
        <v>4131</v>
      </c>
      <c r="F9" s="145" t="s">
        <v>4133</v>
      </c>
      <c r="G9" s="145" t="s">
        <v>4133</v>
      </c>
      <c r="H9" s="145" t="s">
        <v>4132</v>
      </c>
      <c r="I9" s="145">
        <v>75</v>
      </c>
      <c r="J9" s="145" t="s">
        <v>4135</v>
      </c>
      <c r="K9" s="149" t="s">
        <v>5442</v>
      </c>
      <c r="L9" s="145" t="s">
        <v>5438</v>
      </c>
      <c r="M9" s="134" t="s">
        <v>1503</v>
      </c>
      <c r="N9" s="145" t="s">
        <v>5439</v>
      </c>
      <c r="O9" s="145" t="s">
        <v>5440</v>
      </c>
    </row>
    <row r="10" spans="1:15" ht="61.95" customHeight="1" x14ac:dyDescent="0.3">
      <c r="A10" s="145" t="s">
        <v>5436</v>
      </c>
      <c r="B10" s="145" t="s">
        <v>4312</v>
      </c>
      <c r="C10" s="145">
        <v>17</v>
      </c>
      <c r="D10" s="145" t="s">
        <v>254</v>
      </c>
      <c r="E10" s="145" t="s">
        <v>4313</v>
      </c>
      <c r="F10" s="145" t="s">
        <v>4315</v>
      </c>
      <c r="G10" s="145" t="s">
        <v>4315</v>
      </c>
      <c r="H10" s="145" t="s">
        <v>4314</v>
      </c>
      <c r="I10" s="145">
        <v>700</v>
      </c>
      <c r="J10" s="145" t="s">
        <v>4317</v>
      </c>
      <c r="K10" s="149" t="s">
        <v>5442</v>
      </c>
      <c r="L10" s="145" t="s">
        <v>5438</v>
      </c>
      <c r="M10" s="134" t="s">
        <v>4320</v>
      </c>
      <c r="N10" s="145" t="s">
        <v>5439</v>
      </c>
      <c r="O10" s="145" t="s">
        <v>5440</v>
      </c>
    </row>
    <row r="11" spans="1:15" ht="61.95" customHeight="1" x14ac:dyDescent="0.3">
      <c r="A11" s="145" t="s">
        <v>5436</v>
      </c>
      <c r="B11" s="145" t="s">
        <v>4322</v>
      </c>
      <c r="C11" s="145">
        <v>20</v>
      </c>
      <c r="D11" s="145" t="s">
        <v>781</v>
      </c>
      <c r="E11" s="145" t="s">
        <v>4323</v>
      </c>
      <c r="F11" s="145" t="s">
        <v>4326</v>
      </c>
      <c r="G11" s="145" t="s">
        <v>4326</v>
      </c>
      <c r="H11" s="145" t="s">
        <v>4325</v>
      </c>
      <c r="I11" s="145">
        <v>4000</v>
      </c>
      <c r="J11" s="145" t="s">
        <v>4328</v>
      </c>
      <c r="K11" s="149" t="s">
        <v>5442</v>
      </c>
      <c r="L11" s="145" t="s">
        <v>5438</v>
      </c>
      <c r="M11" s="134" t="s">
        <v>4331</v>
      </c>
      <c r="N11" s="145" t="s">
        <v>5439</v>
      </c>
      <c r="O11" s="145" t="s">
        <v>5440</v>
      </c>
    </row>
    <row r="12" spans="1:15" ht="61.95" customHeight="1" x14ac:dyDescent="0.3">
      <c r="A12" s="145" t="s">
        <v>5443</v>
      </c>
      <c r="B12" s="145" t="s">
        <v>4871</v>
      </c>
      <c r="C12" s="145">
        <v>48</v>
      </c>
      <c r="D12" s="145" t="s">
        <v>326</v>
      </c>
      <c r="E12" s="145" t="s">
        <v>4872</v>
      </c>
      <c r="F12" s="145" t="s">
        <v>4874</v>
      </c>
      <c r="G12" s="145" t="s">
        <v>4874</v>
      </c>
      <c r="H12" s="145" t="s">
        <v>3913</v>
      </c>
      <c r="I12" s="145">
        <v>70</v>
      </c>
      <c r="J12" s="145" t="s">
        <v>4876</v>
      </c>
      <c r="K12" s="148" t="s">
        <v>5261</v>
      </c>
      <c r="L12" s="145" t="s">
        <v>5438</v>
      </c>
      <c r="M12" s="134" t="s">
        <v>332</v>
      </c>
      <c r="N12" s="145" t="s">
        <v>5439</v>
      </c>
      <c r="O12" s="145" t="s">
        <v>5440</v>
      </c>
    </row>
    <row r="13" spans="1:15" ht="61.95" customHeight="1" x14ac:dyDescent="0.3">
      <c r="A13" s="145" t="s">
        <v>5443</v>
      </c>
      <c r="B13" s="145" t="s">
        <v>4881</v>
      </c>
      <c r="C13" s="145">
        <v>28</v>
      </c>
      <c r="D13" s="145" t="s">
        <v>801</v>
      </c>
      <c r="E13" s="145" t="s">
        <v>4882</v>
      </c>
      <c r="F13" s="145" t="s">
        <v>4884</v>
      </c>
      <c r="G13" s="145" t="s">
        <v>4884</v>
      </c>
      <c r="H13" s="145" t="s">
        <v>198</v>
      </c>
      <c r="I13" s="145">
        <v>100</v>
      </c>
      <c r="J13" s="145" t="s">
        <v>4886</v>
      </c>
      <c r="K13" s="149" t="s">
        <v>5444</v>
      </c>
      <c r="L13" s="145" t="s">
        <v>5438</v>
      </c>
      <c r="M13" s="134" t="s">
        <v>1284</v>
      </c>
      <c r="N13" s="145" t="s">
        <v>5439</v>
      </c>
      <c r="O13" s="145" t="s">
        <v>5440</v>
      </c>
    </row>
    <row r="14" spans="1:15" ht="61.95" customHeight="1" x14ac:dyDescent="0.3">
      <c r="A14" s="145" t="s">
        <v>5443</v>
      </c>
      <c r="B14" s="145" t="s">
        <v>4897</v>
      </c>
      <c r="C14" s="145">
        <v>30</v>
      </c>
      <c r="D14" s="145" t="s">
        <v>267</v>
      </c>
      <c r="E14" s="145" t="s">
        <v>4898</v>
      </c>
      <c r="F14" s="145" t="s">
        <v>4662</v>
      </c>
      <c r="G14" s="145" t="s">
        <v>4662</v>
      </c>
      <c r="H14" s="145" t="s">
        <v>198</v>
      </c>
      <c r="I14" s="145">
        <v>100</v>
      </c>
      <c r="J14" s="145" t="s">
        <v>4900</v>
      </c>
      <c r="K14" s="148" t="s">
        <v>5445</v>
      </c>
      <c r="L14" s="145" t="s">
        <v>5438</v>
      </c>
      <c r="M14" s="134" t="s">
        <v>4904</v>
      </c>
      <c r="N14" s="145" t="s">
        <v>5439</v>
      </c>
      <c r="O14" s="145" t="s">
        <v>5440</v>
      </c>
    </row>
    <row r="15" spans="1:15" ht="61.95" customHeight="1" x14ac:dyDescent="0.3">
      <c r="A15" s="145" t="s">
        <v>5446</v>
      </c>
      <c r="B15" s="145" t="s">
        <v>5140</v>
      </c>
      <c r="C15" s="145">
        <v>55</v>
      </c>
      <c r="D15" s="145" t="s">
        <v>358</v>
      </c>
      <c r="E15" s="145" t="s">
        <v>5141</v>
      </c>
      <c r="F15" s="145" t="s">
        <v>5143</v>
      </c>
      <c r="G15" s="145" t="s">
        <v>5143</v>
      </c>
      <c r="H15" s="145" t="s">
        <v>198</v>
      </c>
      <c r="I15" s="145">
        <v>2000</v>
      </c>
      <c r="J15" s="145" t="s">
        <v>5145</v>
      </c>
      <c r="K15" s="148" t="s">
        <v>5149</v>
      </c>
      <c r="L15" s="145" t="s">
        <v>5447</v>
      </c>
      <c r="M15" s="134" t="s">
        <v>364</v>
      </c>
      <c r="N15" s="145" t="s">
        <v>5439</v>
      </c>
      <c r="O15" s="145" t="s">
        <v>5148</v>
      </c>
    </row>
    <row r="16" spans="1:15" ht="61.95" customHeight="1" x14ac:dyDescent="0.3">
      <c r="A16" s="145" t="s">
        <v>5446</v>
      </c>
      <c r="B16" s="145" t="s">
        <v>5243</v>
      </c>
      <c r="C16" s="145">
        <v>66</v>
      </c>
      <c r="D16" s="145" t="s">
        <v>855</v>
      </c>
      <c r="E16" s="145" t="s">
        <v>5244</v>
      </c>
      <c r="F16" s="145" t="s">
        <v>5246</v>
      </c>
      <c r="G16" s="145" t="s">
        <v>5246</v>
      </c>
      <c r="H16" s="145" t="s">
        <v>4132</v>
      </c>
      <c r="I16" s="145">
        <v>181</v>
      </c>
      <c r="J16" s="145" t="s">
        <v>5248</v>
      </c>
      <c r="K16" s="149" t="s">
        <v>5442</v>
      </c>
      <c r="L16" s="145" t="s">
        <v>5448</v>
      </c>
      <c r="M16" s="134" t="s">
        <v>1317</v>
      </c>
      <c r="N16" s="145" t="s">
        <v>5439</v>
      </c>
      <c r="O16" s="145" t="s">
        <v>5139</v>
      </c>
    </row>
    <row r="17" spans="1:15" ht="61.95" customHeight="1" x14ac:dyDescent="0.3">
      <c r="A17" s="145" t="s">
        <v>5446</v>
      </c>
      <c r="B17" s="145" t="s">
        <v>5253</v>
      </c>
      <c r="C17" s="145">
        <v>71</v>
      </c>
      <c r="D17" s="145" t="s">
        <v>404</v>
      </c>
      <c r="E17" s="145" t="s">
        <v>5254</v>
      </c>
      <c r="F17" s="145" t="s">
        <v>5255</v>
      </c>
      <c r="G17" s="145" t="s">
        <v>5255</v>
      </c>
      <c r="H17" s="145" t="s">
        <v>3913</v>
      </c>
      <c r="I17" s="145">
        <v>1100</v>
      </c>
      <c r="J17" s="145" t="s">
        <v>5257</v>
      </c>
      <c r="K17" s="148" t="s">
        <v>5261</v>
      </c>
      <c r="L17" s="145" t="s">
        <v>5449</v>
      </c>
      <c r="M17" s="134" t="s">
        <v>410</v>
      </c>
      <c r="N17" s="145" t="s">
        <v>5439</v>
      </c>
      <c r="O17" s="145" t="s">
        <v>5139</v>
      </c>
    </row>
    <row r="18" spans="1:15" ht="61.95" customHeight="1" x14ac:dyDescent="0.3">
      <c r="A18" s="145" t="s">
        <v>5446</v>
      </c>
      <c r="B18" s="145" t="s">
        <v>5292</v>
      </c>
      <c r="C18" s="145">
        <v>73</v>
      </c>
      <c r="D18" s="145" t="s">
        <v>412</v>
      </c>
      <c r="E18" s="145" t="s">
        <v>5293</v>
      </c>
      <c r="F18" s="145" t="s">
        <v>5295</v>
      </c>
      <c r="G18" s="145" t="s">
        <v>5295</v>
      </c>
      <c r="H18" s="145" t="s">
        <v>4067</v>
      </c>
      <c r="I18" s="145">
        <v>5500</v>
      </c>
      <c r="J18" s="145" t="s">
        <v>5297</v>
      </c>
      <c r="K18" s="148" t="s">
        <v>5450</v>
      </c>
      <c r="L18" s="145" t="s">
        <v>5451</v>
      </c>
      <c r="M18" s="134" t="s">
        <v>5302</v>
      </c>
      <c r="N18" s="145" t="s">
        <v>5439</v>
      </c>
      <c r="O18" s="145" t="s">
        <v>5139</v>
      </c>
    </row>
    <row r="19" spans="1:15" ht="61.95" customHeight="1" x14ac:dyDescent="0.3">
      <c r="A19" s="145" t="s">
        <v>5917</v>
      </c>
      <c r="B19" s="145" t="s">
        <v>5564</v>
      </c>
      <c r="C19" s="145">
        <v>77</v>
      </c>
      <c r="D19" s="145" t="s">
        <v>453</v>
      </c>
      <c r="E19" s="145" t="s">
        <v>5565</v>
      </c>
      <c r="F19" s="145" t="s">
        <v>4874</v>
      </c>
      <c r="G19" s="145" t="s">
        <v>4874</v>
      </c>
      <c r="H19" s="145" t="s">
        <v>3913</v>
      </c>
      <c r="I19" s="145">
        <v>20</v>
      </c>
      <c r="J19" s="145" t="s">
        <v>5568</v>
      </c>
      <c r="K19" s="148" t="s">
        <v>5918</v>
      </c>
      <c r="L19" s="145" t="s">
        <v>5919</v>
      </c>
      <c r="M19" s="134" t="s">
        <v>5573</v>
      </c>
      <c r="N19" s="145" t="s">
        <v>5439</v>
      </c>
      <c r="O19" s="145" t="s">
        <v>5574</v>
      </c>
    </row>
    <row r="20" spans="1:15" ht="61.95" customHeight="1" x14ac:dyDescent="0.3">
      <c r="A20" s="145" t="s">
        <v>5917</v>
      </c>
      <c r="B20" s="145" t="s">
        <v>5706</v>
      </c>
      <c r="C20" s="145">
        <v>90</v>
      </c>
      <c r="D20" s="145" t="s">
        <v>488</v>
      </c>
      <c r="E20" s="145" t="s">
        <v>5707</v>
      </c>
      <c r="F20" s="145" t="s">
        <v>5708</v>
      </c>
      <c r="G20" s="145" t="s">
        <v>5708</v>
      </c>
      <c r="H20" s="145" t="s">
        <v>3913</v>
      </c>
      <c r="I20" s="145"/>
      <c r="J20" s="145" t="s">
        <v>5710</v>
      </c>
      <c r="K20" s="148" t="s">
        <v>5715</v>
      </c>
      <c r="L20" s="145" t="s">
        <v>5920</v>
      </c>
      <c r="M20" s="134" t="s">
        <v>494</v>
      </c>
      <c r="N20" s="145" t="s">
        <v>5439</v>
      </c>
      <c r="O20" s="145" t="s">
        <v>5714</v>
      </c>
    </row>
    <row r="21" spans="1:15" ht="61.95" customHeight="1" x14ac:dyDescent="0.3">
      <c r="A21" s="145" t="s">
        <v>5917</v>
      </c>
      <c r="B21" s="145" t="s">
        <v>5739</v>
      </c>
      <c r="C21" s="145">
        <v>91</v>
      </c>
      <c r="D21" s="145" t="s">
        <v>873</v>
      </c>
      <c r="E21" s="145" t="s">
        <v>5740</v>
      </c>
      <c r="F21" s="145" t="s">
        <v>5741</v>
      </c>
      <c r="G21" s="145" t="s">
        <v>5741</v>
      </c>
      <c r="H21" s="145" t="s">
        <v>198</v>
      </c>
      <c r="I21" s="145">
        <v>100</v>
      </c>
      <c r="J21" s="145" t="s">
        <v>5743</v>
      </c>
      <c r="K21" s="149" t="s">
        <v>5921</v>
      </c>
      <c r="L21" s="145" t="s">
        <v>5922</v>
      </c>
      <c r="M21" s="134" t="s">
        <v>5748</v>
      </c>
      <c r="N21" s="145" t="s">
        <v>5439</v>
      </c>
      <c r="O21" s="145" t="s">
        <v>5749</v>
      </c>
    </row>
    <row r="22" spans="1:15" ht="61.95" customHeight="1" x14ac:dyDescent="0.3">
      <c r="A22" s="145" t="s">
        <v>5917</v>
      </c>
      <c r="B22" s="145" t="s">
        <v>5838</v>
      </c>
      <c r="C22" s="145">
        <v>98</v>
      </c>
      <c r="D22" s="145" t="s">
        <v>510</v>
      </c>
      <c r="E22" s="145" t="s">
        <v>5839</v>
      </c>
      <c r="F22" s="145" t="s">
        <v>5840</v>
      </c>
      <c r="G22" s="145" t="s">
        <v>5840</v>
      </c>
      <c r="H22" s="145" t="s">
        <v>3913</v>
      </c>
      <c r="I22" s="145"/>
      <c r="J22" s="145" t="s">
        <v>5842</v>
      </c>
      <c r="K22" s="148" t="s">
        <v>5715</v>
      </c>
      <c r="L22" s="145" t="s">
        <v>5923</v>
      </c>
      <c r="M22" s="134" t="s">
        <v>516</v>
      </c>
      <c r="N22" s="145" t="s">
        <v>5439</v>
      </c>
      <c r="O22" s="145" t="s">
        <v>5846</v>
      </c>
    </row>
    <row r="23" spans="1:15" ht="61.95" customHeight="1" x14ac:dyDescent="0.3">
      <c r="A23" s="145" t="s">
        <v>5917</v>
      </c>
      <c r="B23" s="145" t="s">
        <v>5847</v>
      </c>
      <c r="C23" s="145">
        <v>99</v>
      </c>
      <c r="D23" s="145" t="s">
        <v>878</v>
      </c>
      <c r="E23" s="145" t="s">
        <v>5848</v>
      </c>
      <c r="F23" s="145" t="s">
        <v>4808</v>
      </c>
      <c r="G23" s="145" t="s">
        <v>4808</v>
      </c>
      <c r="H23" s="145" t="s">
        <v>5357</v>
      </c>
      <c r="I23" s="145">
        <v>1000</v>
      </c>
      <c r="J23" s="145" t="s">
        <v>5850</v>
      </c>
      <c r="K23" s="149" t="s">
        <v>5921</v>
      </c>
      <c r="L23" s="145" t="s">
        <v>5924</v>
      </c>
      <c r="M23" s="134" t="s">
        <v>5855</v>
      </c>
      <c r="N23" s="145" t="s">
        <v>5439</v>
      </c>
      <c r="O23" s="145" t="s">
        <v>5856</v>
      </c>
    </row>
  </sheetData>
  <autoFilter ref="A4:O23" xr:uid="{00000000-0009-0000-0000-00002E000000}"/>
  <mergeCells count="2">
    <mergeCell ref="A1:O1"/>
    <mergeCell ref="A2:O2"/>
  </mergeCells>
  <hyperlinks>
    <hyperlink ref="M5" r:id="rId1" xr:uid="{00000000-0004-0000-2E00-000000000000}"/>
    <hyperlink ref="M6" r:id="rId2" xr:uid="{00000000-0004-0000-2E00-000001000000}"/>
    <hyperlink ref="M7" r:id="rId3" xr:uid="{00000000-0004-0000-2E00-000002000000}"/>
    <hyperlink ref="M8" r:id="rId4" xr:uid="{00000000-0004-0000-2E00-000003000000}"/>
    <hyperlink ref="M9" r:id="rId5" xr:uid="{00000000-0004-0000-2E00-000004000000}"/>
    <hyperlink ref="M10" r:id="rId6" xr:uid="{00000000-0004-0000-2E00-000005000000}"/>
    <hyperlink ref="M11" r:id="rId7" xr:uid="{00000000-0004-0000-2E00-000006000000}"/>
    <hyperlink ref="M12" r:id="rId8" xr:uid="{00000000-0004-0000-2E00-000007000000}"/>
    <hyperlink ref="M13" r:id="rId9" xr:uid="{00000000-0004-0000-2E00-000008000000}"/>
    <hyperlink ref="M14" r:id="rId10" xr:uid="{00000000-0004-0000-2E00-000009000000}"/>
    <hyperlink ref="M15" r:id="rId11" xr:uid="{00000000-0004-0000-2E00-00000A000000}"/>
    <hyperlink ref="M16" r:id="rId12" xr:uid="{00000000-0004-0000-2E00-00000B000000}"/>
    <hyperlink ref="M17" r:id="rId13" xr:uid="{00000000-0004-0000-2E00-00000C000000}"/>
    <hyperlink ref="M18" r:id="rId14" xr:uid="{00000000-0004-0000-2E00-00000D000000}"/>
    <hyperlink ref="M19" r:id="rId15" xr:uid="{00000000-0004-0000-2E00-00000E000000}"/>
    <hyperlink ref="M20" r:id="rId16" xr:uid="{00000000-0004-0000-2E00-00000F000000}"/>
    <hyperlink ref="M21" r:id="rId17" xr:uid="{00000000-0004-0000-2E00-000010000000}"/>
    <hyperlink ref="M22" r:id="rId18" xr:uid="{00000000-0004-0000-2E00-000011000000}"/>
    <hyperlink ref="M23" r:id="rId19" xr:uid="{00000000-0004-0000-2E00-000012000000}"/>
  </hyperlink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F22"/>
  <sheetViews>
    <sheetView showGridLines="0" workbookViewId="0"/>
  </sheetViews>
  <sheetFormatPr baseColWidth="10" defaultColWidth="8.88671875" defaultRowHeight="14.4" x14ac:dyDescent="0.3"/>
  <cols>
    <col min="1" max="1" width="67" customWidth="1"/>
    <col min="2" max="2" width="24" customWidth="1"/>
    <col min="3" max="3" width="20" customWidth="1"/>
    <col min="4" max="4" width="60" customWidth="1"/>
    <col min="5" max="5" width="84" customWidth="1"/>
    <col min="6" max="6" width="56" customWidth="1"/>
  </cols>
  <sheetData>
    <row r="1" spans="1:6" ht="37.049999999999997" customHeight="1" x14ac:dyDescent="0.3">
      <c r="A1" s="177" t="s">
        <v>5925</v>
      </c>
      <c r="B1" s="174"/>
      <c r="C1" s="174"/>
      <c r="D1" s="174"/>
      <c r="E1" s="174"/>
      <c r="F1" s="174"/>
    </row>
    <row r="2" spans="1:6" ht="40.049999999999997" customHeight="1" x14ac:dyDescent="0.3">
      <c r="A2" s="176" t="s">
        <v>5926</v>
      </c>
      <c r="B2" s="174"/>
      <c r="C2" s="174"/>
      <c r="D2" s="174"/>
      <c r="E2" s="174"/>
      <c r="F2" s="174"/>
    </row>
    <row r="4" spans="1:6" ht="31.95" customHeight="1" x14ac:dyDescent="0.3">
      <c r="A4" s="144" t="s">
        <v>154</v>
      </c>
      <c r="B4" s="144" t="s">
        <v>5013</v>
      </c>
      <c r="C4" s="144" t="s">
        <v>6</v>
      </c>
      <c r="D4" s="144" t="s">
        <v>5927</v>
      </c>
      <c r="E4" s="144" t="s">
        <v>5928</v>
      </c>
      <c r="F4" s="144" t="s">
        <v>5929</v>
      </c>
    </row>
    <row r="5" spans="1:6" ht="43.95" customHeight="1" x14ac:dyDescent="0.3">
      <c r="A5" s="145" t="s">
        <v>5930</v>
      </c>
      <c r="B5" s="146">
        <v>25</v>
      </c>
      <c r="C5" s="145" t="s">
        <v>10</v>
      </c>
      <c r="D5" s="145" t="s">
        <v>5931</v>
      </c>
      <c r="E5" s="145" t="s">
        <v>5932</v>
      </c>
      <c r="F5" s="145" t="s">
        <v>5933</v>
      </c>
    </row>
    <row r="6" spans="1:6" ht="43.95" customHeight="1" x14ac:dyDescent="0.3">
      <c r="A6" s="145" t="s">
        <v>5934</v>
      </c>
      <c r="B6" s="147">
        <f>COUNTIF(T4_PROJEKTE_76_100!F5:F35,"EIGENPROJEKT")</f>
        <v>21</v>
      </c>
      <c r="C6" s="145" t="s">
        <v>14</v>
      </c>
      <c r="D6" s="145" t="s">
        <v>5935</v>
      </c>
      <c r="E6" s="145" t="s">
        <v>5936</v>
      </c>
      <c r="F6" s="145" t="s">
        <v>5937</v>
      </c>
    </row>
    <row r="7" spans="1:6" ht="43.95" customHeight="1" x14ac:dyDescent="0.3">
      <c r="A7" s="145" t="s">
        <v>5938</v>
      </c>
      <c r="B7" s="147">
        <f>COUNTIFS(T4_PROJEKTE_76_100!F5:F35,"EIGENPROJEKT",T4_PROJEKTE_76_100!H5:H35,"VOR")</f>
        <v>15</v>
      </c>
      <c r="C7" s="145" t="s">
        <v>14</v>
      </c>
      <c r="D7" s="145" t="s">
        <v>5939</v>
      </c>
      <c r="E7" s="145" t="s">
        <v>5940</v>
      </c>
      <c r="F7" s="145" t="s">
        <v>5328</v>
      </c>
    </row>
    <row r="8" spans="1:6" ht="43.95" customHeight="1" x14ac:dyDescent="0.3">
      <c r="A8" s="145" t="s">
        <v>5941</v>
      </c>
      <c r="B8" s="147">
        <f>COUNTIFS(T4_PROJEKTE_76_100!F5:F35,"EIGENPROJEKT",T4_PROJEKTE_76_100!H5:H35,"NACH-ERSTBELEG")</f>
        <v>3</v>
      </c>
      <c r="C8" s="145" t="s">
        <v>14</v>
      </c>
      <c r="D8" s="145"/>
      <c r="E8" s="145" t="s">
        <v>5942</v>
      </c>
      <c r="F8" s="145" t="s">
        <v>5943</v>
      </c>
    </row>
    <row r="9" spans="1:6" ht="43.95" customHeight="1" x14ac:dyDescent="0.3">
      <c r="A9" s="145" t="s">
        <v>5944</v>
      </c>
      <c r="B9" s="147">
        <f>COUNTIFS(T4_PROJEKTE_76_100!F5:F35,"EIGENPROJEKT",T4_PROJEKTE_76_100!H5:H35,"UNKLAR")</f>
        <v>3</v>
      </c>
      <c r="C9" s="145" t="s">
        <v>14</v>
      </c>
      <c r="D9" s="145"/>
      <c r="E9" s="145" t="s">
        <v>5945</v>
      </c>
      <c r="F9" s="145" t="s">
        <v>5946</v>
      </c>
    </row>
    <row r="10" spans="1:6" ht="43.95" customHeight="1" x14ac:dyDescent="0.3">
      <c r="A10" s="145" t="s">
        <v>5947</v>
      </c>
      <c r="B10" s="147">
        <f>COUNTIFS(T4_PROJEKTE_76_100!F5:F35,"EIGENPROJEKT",T4_PROJEKTE_76_100!T5:T35,"JA")</f>
        <v>19</v>
      </c>
      <c r="C10" s="145" t="s">
        <v>14</v>
      </c>
      <c r="D10" s="145"/>
      <c r="E10" s="145" t="s">
        <v>5948</v>
      </c>
      <c r="F10" s="145" t="s">
        <v>5949</v>
      </c>
    </row>
    <row r="11" spans="1:6" ht="43.95" customHeight="1" x14ac:dyDescent="0.3">
      <c r="A11" s="145"/>
      <c r="B11" s="145"/>
      <c r="C11" s="145"/>
      <c r="D11" s="145"/>
      <c r="E11" s="145"/>
      <c r="F11" s="145"/>
    </row>
    <row r="12" spans="1:6" ht="43.95" customHeight="1" x14ac:dyDescent="0.3">
      <c r="A12" s="145" t="s">
        <v>5950</v>
      </c>
      <c r="B12" s="146">
        <v>8650</v>
      </c>
      <c r="C12" s="145" t="s">
        <v>24</v>
      </c>
      <c r="D12" s="145" t="s">
        <v>5951</v>
      </c>
      <c r="E12" s="145" t="s">
        <v>5952</v>
      </c>
      <c r="F12" s="145" t="s">
        <v>5953</v>
      </c>
    </row>
    <row r="13" spans="1:6" ht="43.95" customHeight="1" x14ac:dyDescent="0.3">
      <c r="A13" s="145" t="s">
        <v>5954</v>
      </c>
      <c r="B13" s="146">
        <v>8984.7999999999993</v>
      </c>
      <c r="C13" s="145" t="s">
        <v>24</v>
      </c>
      <c r="D13" s="145" t="s">
        <v>5955</v>
      </c>
      <c r="E13" s="145" t="s">
        <v>5956</v>
      </c>
      <c r="F13" s="145" t="s">
        <v>5957</v>
      </c>
    </row>
    <row r="14" spans="1:6" ht="43.95" customHeight="1" x14ac:dyDescent="0.3">
      <c r="A14" s="145" t="s">
        <v>5958</v>
      </c>
      <c r="B14" s="146">
        <v>2000</v>
      </c>
      <c r="C14" s="145" t="s">
        <v>24</v>
      </c>
      <c r="D14" s="145" t="s">
        <v>5959</v>
      </c>
      <c r="E14" s="145" t="s">
        <v>5960</v>
      </c>
      <c r="F14" s="145" t="s">
        <v>5961</v>
      </c>
    </row>
    <row r="15" spans="1:6" ht="43.95" customHeight="1" x14ac:dyDescent="0.3">
      <c r="A15" s="145"/>
      <c r="B15" s="145"/>
      <c r="C15" s="145"/>
      <c r="D15" s="145"/>
      <c r="E15" s="145"/>
      <c r="F15" s="145"/>
    </row>
    <row r="16" spans="1:6" ht="43.95" customHeight="1" x14ac:dyDescent="0.3">
      <c r="A16" s="145" t="s">
        <v>5962</v>
      </c>
      <c r="B16" s="147">
        <f>SUMIF(T4_PROJEKTE_76_100!U5:U35,"JA_EINZEL",T4_PROJEKTE_76_100!J5:J35)</f>
        <v>0</v>
      </c>
      <c r="C16" s="145" t="s">
        <v>24</v>
      </c>
      <c r="D16" s="145" t="s">
        <v>5963</v>
      </c>
      <c r="E16" s="145" t="s">
        <v>5964</v>
      </c>
      <c r="F16" s="145" t="s">
        <v>5965</v>
      </c>
    </row>
    <row r="17" spans="1:6" ht="43.95" customHeight="1" x14ac:dyDescent="0.3">
      <c r="A17" s="145" t="s">
        <v>5966</v>
      </c>
      <c r="B17" s="147">
        <f>SUMIF(T4_PROJEKTE_76_100!U5:U35,"JA_PROGRAMM",T4_PROJEKTE_76_100!J5:J35)</f>
        <v>0</v>
      </c>
      <c r="C17" s="145" t="s">
        <v>24</v>
      </c>
      <c r="D17" s="145" t="s">
        <v>5967</v>
      </c>
      <c r="E17" s="145" t="s">
        <v>5968</v>
      </c>
      <c r="F17" s="145" t="s">
        <v>5969</v>
      </c>
    </row>
    <row r="18" spans="1:6" ht="43.95" customHeight="1" x14ac:dyDescent="0.3">
      <c r="A18" s="145" t="s">
        <v>5970</v>
      </c>
      <c r="B18" s="147">
        <f>SUMIF(T4_PROJEKTE_76_100!U5:U35,"JA_INDIKATIV",T4_PROJEKTE_76_100!J5:J35)</f>
        <v>20</v>
      </c>
      <c r="C18" s="145" t="s">
        <v>24</v>
      </c>
      <c r="D18" s="145" t="s">
        <v>5971</v>
      </c>
      <c r="E18" s="145" t="s">
        <v>5972</v>
      </c>
      <c r="F18" s="145" t="s">
        <v>5973</v>
      </c>
    </row>
    <row r="19" spans="1:6" ht="43.95" customHeight="1" x14ac:dyDescent="0.3">
      <c r="A19" s="145" t="s">
        <v>5974</v>
      </c>
      <c r="B19" s="147">
        <f>SUMIF(T4_PROJEKTE_76_100!U5:U35,"ALT_NEU_BEWORBEN",T4_PROJEKTE_76_100!J5:J35)</f>
        <v>1100</v>
      </c>
      <c r="C19" s="145" t="s">
        <v>24</v>
      </c>
      <c r="D19" s="145" t="s">
        <v>5975</v>
      </c>
      <c r="E19" s="145" t="s">
        <v>5976</v>
      </c>
      <c r="F19" s="145" t="s">
        <v>5977</v>
      </c>
    </row>
    <row r="20" spans="1:6" ht="43.95" customHeight="1" x14ac:dyDescent="0.3">
      <c r="A20" s="145"/>
      <c r="B20" s="145"/>
      <c r="C20" s="145"/>
      <c r="D20" s="145"/>
      <c r="E20" s="145"/>
      <c r="F20" s="145"/>
    </row>
    <row r="21" spans="1:6" ht="43.95" customHeight="1" x14ac:dyDescent="0.3">
      <c r="A21" s="145" t="s">
        <v>5978</v>
      </c>
      <c r="B21" s="145" t="s">
        <v>5487</v>
      </c>
      <c r="C21" s="145" t="s">
        <v>24</v>
      </c>
      <c r="D21" s="145" t="s">
        <v>5979</v>
      </c>
      <c r="E21" s="145" t="s">
        <v>5980</v>
      </c>
      <c r="F21" s="145" t="s">
        <v>5981</v>
      </c>
    </row>
    <row r="22" spans="1:6" ht="43.95" customHeight="1" x14ac:dyDescent="0.3">
      <c r="A22" s="145" t="s">
        <v>5982</v>
      </c>
      <c r="B22" s="146">
        <v>850000</v>
      </c>
      <c r="C22" s="145" t="s">
        <v>24</v>
      </c>
      <c r="D22" s="145"/>
      <c r="E22" s="145" t="s">
        <v>5983</v>
      </c>
      <c r="F22" s="145" t="s">
        <v>5984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D16"/>
  <sheetViews>
    <sheetView showGridLines="0" workbookViewId="0"/>
  </sheetViews>
  <sheetFormatPr baseColWidth="10" defaultColWidth="8.88671875" defaultRowHeight="14.4" x14ac:dyDescent="0.3"/>
  <cols>
    <col min="1" max="1" width="8" customWidth="1"/>
    <col min="2" max="2" width="64" customWidth="1"/>
    <col min="3" max="3" width="106" customWidth="1"/>
    <col min="4" max="4" width="20" customWidth="1"/>
  </cols>
  <sheetData>
    <row r="1" spans="1:4" ht="37.049999999999997" customHeight="1" x14ac:dyDescent="0.3">
      <c r="A1" s="177" t="s">
        <v>5985</v>
      </c>
      <c r="B1" s="174"/>
      <c r="C1" s="174"/>
      <c r="D1" s="174"/>
    </row>
    <row r="2" spans="1:4" ht="40.049999999999997" customHeight="1" x14ac:dyDescent="0.3">
      <c r="A2" s="176" t="s">
        <v>5986</v>
      </c>
      <c r="B2" s="174"/>
      <c r="C2" s="174"/>
      <c r="D2" s="174"/>
    </row>
    <row r="4" spans="1:4" ht="31.95" customHeight="1" x14ac:dyDescent="0.3">
      <c r="A4" s="144" t="s">
        <v>709</v>
      </c>
      <c r="B4" s="144" t="s">
        <v>5052</v>
      </c>
      <c r="C4" s="144" t="s">
        <v>5987</v>
      </c>
      <c r="D4" s="144" t="s">
        <v>5988</v>
      </c>
    </row>
    <row r="5" spans="1:4" ht="48" customHeight="1" x14ac:dyDescent="0.3">
      <c r="A5" s="145" t="s">
        <v>5496</v>
      </c>
      <c r="B5" s="145" t="s">
        <v>5989</v>
      </c>
      <c r="C5" s="145" t="s">
        <v>5990</v>
      </c>
      <c r="D5" s="145" t="s">
        <v>5991</v>
      </c>
    </row>
    <row r="6" spans="1:4" ht="48" customHeight="1" x14ac:dyDescent="0.3">
      <c r="A6" s="145" t="s">
        <v>5499</v>
      </c>
      <c r="B6" s="145" t="s">
        <v>5992</v>
      </c>
      <c r="C6" s="145" t="s">
        <v>5993</v>
      </c>
      <c r="D6" s="145" t="s">
        <v>5991</v>
      </c>
    </row>
    <row r="7" spans="1:4" ht="48" customHeight="1" x14ac:dyDescent="0.3">
      <c r="A7" s="145" t="s">
        <v>5502</v>
      </c>
      <c r="B7" s="145" t="s">
        <v>5994</v>
      </c>
      <c r="C7" s="145" t="s">
        <v>5995</v>
      </c>
      <c r="D7" s="145" t="s">
        <v>5991</v>
      </c>
    </row>
    <row r="8" spans="1:4" ht="48" customHeight="1" x14ac:dyDescent="0.3">
      <c r="A8" s="145" t="s">
        <v>5505</v>
      </c>
      <c r="B8" s="145" t="s">
        <v>5996</v>
      </c>
      <c r="C8" s="145" t="s">
        <v>5997</v>
      </c>
      <c r="D8" s="145" t="s">
        <v>5991</v>
      </c>
    </row>
    <row r="9" spans="1:4" ht="48" customHeight="1" x14ac:dyDescent="0.3">
      <c r="A9" s="145" t="s">
        <v>5508</v>
      </c>
      <c r="B9" s="145" t="s">
        <v>5998</v>
      </c>
      <c r="C9" s="145" t="s">
        <v>5999</v>
      </c>
      <c r="D9" s="145" t="s">
        <v>5991</v>
      </c>
    </row>
    <row r="10" spans="1:4" ht="48" customHeight="1" x14ac:dyDescent="0.3">
      <c r="A10" s="145" t="s">
        <v>5511</v>
      </c>
      <c r="B10" s="145" t="s">
        <v>6000</v>
      </c>
      <c r="C10" s="145" t="s">
        <v>6001</v>
      </c>
      <c r="D10" s="145" t="s">
        <v>5991</v>
      </c>
    </row>
    <row r="11" spans="1:4" ht="48" customHeight="1" x14ac:dyDescent="0.3">
      <c r="A11" s="145" t="s">
        <v>5514</v>
      </c>
      <c r="B11" s="145" t="s">
        <v>6002</v>
      </c>
      <c r="C11" s="145" t="s">
        <v>6003</v>
      </c>
      <c r="D11" s="145" t="s">
        <v>5991</v>
      </c>
    </row>
    <row r="12" spans="1:4" ht="48" customHeight="1" x14ac:dyDescent="0.3">
      <c r="A12" s="145" t="s">
        <v>5517</v>
      </c>
      <c r="B12" s="145" t="s">
        <v>6004</v>
      </c>
      <c r="C12" s="145" t="s">
        <v>6005</v>
      </c>
      <c r="D12" s="145" t="s">
        <v>5991</v>
      </c>
    </row>
    <row r="13" spans="1:4" ht="48" customHeight="1" x14ac:dyDescent="0.3">
      <c r="A13" s="145" t="s">
        <v>5520</v>
      </c>
      <c r="B13" s="145" t="s">
        <v>5078</v>
      </c>
      <c r="C13" s="145" t="s">
        <v>6006</v>
      </c>
      <c r="D13" s="145" t="s">
        <v>5991</v>
      </c>
    </row>
    <row r="14" spans="1:4" ht="48" customHeight="1" x14ac:dyDescent="0.3">
      <c r="A14" s="145" t="s">
        <v>5523</v>
      </c>
      <c r="B14" s="145" t="s">
        <v>6007</v>
      </c>
      <c r="C14" s="145" t="s">
        <v>6008</v>
      </c>
      <c r="D14" s="145" t="s">
        <v>5991</v>
      </c>
    </row>
    <row r="15" spans="1:4" ht="48" customHeight="1" x14ac:dyDescent="0.3">
      <c r="A15" s="145" t="s">
        <v>5526</v>
      </c>
      <c r="B15" s="145" t="s">
        <v>6009</v>
      </c>
      <c r="C15" s="145" t="s">
        <v>6010</v>
      </c>
      <c r="D15" s="145" t="s">
        <v>5991</v>
      </c>
    </row>
    <row r="16" spans="1:4" ht="48" customHeight="1" x14ac:dyDescent="0.3">
      <c r="A16" s="145" t="s">
        <v>5529</v>
      </c>
      <c r="B16" s="145" t="s">
        <v>6011</v>
      </c>
      <c r="C16" s="145" t="s">
        <v>6012</v>
      </c>
      <c r="D16" s="145" t="s">
        <v>5991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V3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4" customWidth="1"/>
    <col min="2" max="2" width="9" customWidth="1"/>
    <col min="3" max="3" width="28" customWidth="1"/>
    <col min="4" max="4" width="53" customWidth="1"/>
    <col min="5" max="5" width="27" customWidth="1"/>
    <col min="6" max="6" width="21" customWidth="1"/>
    <col min="7" max="7" width="24" customWidth="1"/>
    <col min="8" max="8" width="22" customWidth="1"/>
    <col min="9" max="9" width="55" customWidth="1"/>
    <col min="10" max="10" width="23" customWidth="1"/>
    <col min="11" max="11" width="45" customWidth="1"/>
    <col min="12" max="12" width="53" customWidth="1"/>
    <col min="13" max="13" width="45" customWidth="1"/>
    <col min="14" max="14" width="48" customWidth="1"/>
    <col min="15" max="15" width="28" customWidth="1"/>
    <col min="16" max="16" width="60" customWidth="1"/>
    <col min="17" max="19" width="65" customWidth="1"/>
    <col min="20" max="20" width="20" customWidth="1"/>
    <col min="21" max="21" width="24" customWidth="1"/>
    <col min="22" max="22" width="18" customWidth="1"/>
  </cols>
  <sheetData>
    <row r="1" spans="1:22" ht="34.049999999999997" customHeight="1" x14ac:dyDescent="0.3">
      <c r="A1" s="175" t="s">
        <v>6013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31.95" customHeight="1" x14ac:dyDescent="0.3">
      <c r="A2" s="173" t="s">
        <v>6014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4" spans="1:22" ht="45" customHeight="1" x14ac:dyDescent="0.3">
      <c r="A4" s="151" t="s">
        <v>5425</v>
      </c>
      <c r="B4" s="151" t="s">
        <v>709</v>
      </c>
      <c r="C4" s="151" t="s">
        <v>1252</v>
      </c>
      <c r="D4" s="151" t="s">
        <v>6015</v>
      </c>
      <c r="E4" s="151" t="s">
        <v>6016</v>
      </c>
      <c r="F4" s="151" t="s">
        <v>182</v>
      </c>
      <c r="G4" s="151" t="s">
        <v>6017</v>
      </c>
      <c r="H4" s="151" t="s">
        <v>4636</v>
      </c>
      <c r="I4" s="151" t="s">
        <v>6018</v>
      </c>
      <c r="J4" s="151" t="s">
        <v>6019</v>
      </c>
      <c r="K4" s="151" t="s">
        <v>187</v>
      </c>
      <c r="L4" s="151" t="s">
        <v>6020</v>
      </c>
      <c r="M4" s="151" t="s">
        <v>6021</v>
      </c>
      <c r="N4" s="151" t="s">
        <v>6022</v>
      </c>
      <c r="O4" s="151" t="s">
        <v>5544</v>
      </c>
      <c r="P4" s="151" t="s">
        <v>6023</v>
      </c>
      <c r="Q4" s="151" t="s">
        <v>6024</v>
      </c>
      <c r="R4" s="151" t="s">
        <v>6025</v>
      </c>
      <c r="S4" s="151" t="s">
        <v>4644</v>
      </c>
      <c r="T4" s="151" t="s">
        <v>6026</v>
      </c>
      <c r="U4" s="151" t="s">
        <v>6027</v>
      </c>
      <c r="V4" s="151" t="s">
        <v>6028</v>
      </c>
    </row>
    <row r="5" spans="1:22" ht="76.05" customHeight="1" x14ac:dyDescent="0.3">
      <c r="A5" s="152" t="s">
        <v>6029</v>
      </c>
      <c r="B5" s="153">
        <v>106</v>
      </c>
      <c r="C5" s="152" t="s">
        <v>890</v>
      </c>
      <c r="D5" s="155" t="s">
        <v>6030</v>
      </c>
      <c r="E5" s="152" t="s">
        <v>6031</v>
      </c>
      <c r="F5" s="155" t="s">
        <v>6032</v>
      </c>
      <c r="G5" s="152" t="s">
        <v>6033</v>
      </c>
      <c r="H5" s="159" t="s">
        <v>3957</v>
      </c>
      <c r="I5" s="152" t="s">
        <v>6034</v>
      </c>
      <c r="J5" s="155"/>
      <c r="K5" s="152" t="s">
        <v>6035</v>
      </c>
      <c r="L5" s="155" t="s">
        <v>6036</v>
      </c>
      <c r="M5" s="152" t="s">
        <v>6037</v>
      </c>
      <c r="N5" s="155" t="s">
        <v>6038</v>
      </c>
      <c r="O5" s="152" t="s">
        <v>294</v>
      </c>
      <c r="P5" s="155" t="s">
        <v>6039</v>
      </c>
      <c r="Q5" s="160" t="s">
        <v>2795</v>
      </c>
      <c r="R5" s="155"/>
      <c r="S5" s="152" t="s">
        <v>6040</v>
      </c>
      <c r="T5" s="155" t="s">
        <v>214</v>
      </c>
      <c r="U5" s="152" t="s">
        <v>203</v>
      </c>
      <c r="V5" s="155" t="s">
        <v>5118</v>
      </c>
    </row>
    <row r="6" spans="1:22" ht="76.05" customHeight="1" x14ac:dyDescent="0.3">
      <c r="A6" s="156" t="s">
        <v>6041</v>
      </c>
      <c r="B6" s="157">
        <v>107</v>
      </c>
      <c r="C6" s="156" t="s">
        <v>892</v>
      </c>
      <c r="D6" s="156" t="s">
        <v>6042</v>
      </c>
      <c r="E6" s="156" t="s">
        <v>6043</v>
      </c>
      <c r="F6" s="156" t="s">
        <v>5357</v>
      </c>
      <c r="G6" s="156" t="s">
        <v>2054</v>
      </c>
      <c r="H6" s="159" t="s">
        <v>3957</v>
      </c>
      <c r="I6" s="156" t="s">
        <v>6034</v>
      </c>
      <c r="J6" s="156"/>
      <c r="K6" s="156" t="s">
        <v>6044</v>
      </c>
      <c r="L6" s="156" t="s">
        <v>6045</v>
      </c>
      <c r="M6" s="156" t="s">
        <v>6046</v>
      </c>
      <c r="N6" s="156" t="s">
        <v>6047</v>
      </c>
      <c r="O6" s="156" t="s">
        <v>294</v>
      </c>
      <c r="P6" s="156" t="s">
        <v>6048</v>
      </c>
      <c r="Q6" s="161" t="s">
        <v>1355</v>
      </c>
      <c r="R6" s="156"/>
      <c r="S6" s="156" t="s">
        <v>6049</v>
      </c>
      <c r="T6" s="156" t="s">
        <v>214</v>
      </c>
      <c r="U6" s="156" t="s">
        <v>203</v>
      </c>
      <c r="V6" s="156" t="s">
        <v>5118</v>
      </c>
    </row>
    <row r="7" spans="1:22" ht="76.05" customHeight="1" x14ac:dyDescent="0.3">
      <c r="A7" s="152" t="s">
        <v>6050</v>
      </c>
      <c r="B7" s="153">
        <v>109</v>
      </c>
      <c r="C7" s="152" t="s">
        <v>518</v>
      </c>
      <c r="D7" s="155" t="s">
        <v>6051</v>
      </c>
      <c r="E7" s="152" t="s">
        <v>6052</v>
      </c>
      <c r="F7" s="155" t="s">
        <v>3913</v>
      </c>
      <c r="G7" s="152" t="s">
        <v>6053</v>
      </c>
      <c r="H7" s="159" t="s">
        <v>3957</v>
      </c>
      <c r="I7" s="152" t="s">
        <v>6034</v>
      </c>
      <c r="J7" s="162">
        <v>20</v>
      </c>
      <c r="K7" s="152" t="s">
        <v>6054</v>
      </c>
      <c r="L7" s="155" t="s">
        <v>6055</v>
      </c>
      <c r="M7" s="152" t="s">
        <v>6056</v>
      </c>
      <c r="N7" s="155" t="s">
        <v>6057</v>
      </c>
      <c r="O7" s="152" t="s">
        <v>294</v>
      </c>
      <c r="P7" s="155" t="s">
        <v>6058</v>
      </c>
      <c r="Q7" s="160" t="s">
        <v>6059</v>
      </c>
      <c r="R7" s="155"/>
      <c r="S7" s="152" t="s">
        <v>6060</v>
      </c>
      <c r="T7" s="155" t="s">
        <v>214</v>
      </c>
      <c r="U7" s="152" t="s">
        <v>6061</v>
      </c>
      <c r="V7" s="155" t="s">
        <v>6062</v>
      </c>
    </row>
    <row r="8" spans="1:22" ht="76.05" customHeight="1" x14ac:dyDescent="0.3">
      <c r="A8" s="156" t="s">
        <v>6063</v>
      </c>
      <c r="B8" s="157">
        <v>109</v>
      </c>
      <c r="C8" s="156" t="s">
        <v>518</v>
      </c>
      <c r="D8" s="156" t="s">
        <v>6064</v>
      </c>
      <c r="E8" s="156" t="s">
        <v>6065</v>
      </c>
      <c r="F8" s="156" t="s">
        <v>198</v>
      </c>
      <c r="G8" s="156" t="s">
        <v>6066</v>
      </c>
      <c r="H8" s="159" t="s">
        <v>3957</v>
      </c>
      <c r="I8" s="156" t="s">
        <v>6067</v>
      </c>
      <c r="J8" s="158">
        <v>325</v>
      </c>
      <c r="K8" s="156" t="s">
        <v>6068</v>
      </c>
      <c r="L8" s="156" t="s">
        <v>6069</v>
      </c>
      <c r="M8" s="156" t="s">
        <v>6070</v>
      </c>
      <c r="N8" s="156" t="s">
        <v>6071</v>
      </c>
      <c r="O8" s="156" t="s">
        <v>294</v>
      </c>
      <c r="P8" s="156" t="s">
        <v>6072</v>
      </c>
      <c r="Q8" s="161" t="s">
        <v>525</v>
      </c>
      <c r="R8" s="156"/>
      <c r="S8" s="156" t="s">
        <v>6073</v>
      </c>
      <c r="T8" s="156" t="s">
        <v>214</v>
      </c>
      <c r="U8" s="156" t="s">
        <v>6074</v>
      </c>
      <c r="V8" s="156" t="s">
        <v>5118</v>
      </c>
    </row>
    <row r="9" spans="1:22" ht="76.05" customHeight="1" x14ac:dyDescent="0.3">
      <c r="A9" s="152" t="s">
        <v>6075</v>
      </c>
      <c r="B9" s="153">
        <v>110</v>
      </c>
      <c r="C9" s="152" t="s">
        <v>897</v>
      </c>
      <c r="D9" s="155" t="s">
        <v>6076</v>
      </c>
      <c r="E9" s="152" t="s">
        <v>6077</v>
      </c>
      <c r="F9" s="155" t="s">
        <v>3913</v>
      </c>
      <c r="G9" s="152" t="s">
        <v>6078</v>
      </c>
      <c r="H9" s="163" t="s">
        <v>199</v>
      </c>
      <c r="I9" s="152" t="s">
        <v>6034</v>
      </c>
      <c r="J9" s="162">
        <v>250</v>
      </c>
      <c r="K9" s="152" t="s">
        <v>6079</v>
      </c>
      <c r="L9" s="155" t="s">
        <v>6080</v>
      </c>
      <c r="M9" s="152" t="s">
        <v>6081</v>
      </c>
      <c r="N9" s="155" t="s">
        <v>6082</v>
      </c>
      <c r="O9" s="152" t="s">
        <v>294</v>
      </c>
      <c r="P9" s="155" t="s">
        <v>6083</v>
      </c>
      <c r="Q9" s="160" t="s">
        <v>6084</v>
      </c>
      <c r="R9" s="155"/>
      <c r="S9" s="152" t="s">
        <v>6085</v>
      </c>
      <c r="T9" s="155" t="s">
        <v>203</v>
      </c>
      <c r="U9" s="152" t="s">
        <v>203</v>
      </c>
      <c r="V9" s="155" t="s">
        <v>6086</v>
      </c>
    </row>
    <row r="10" spans="1:22" ht="76.05" customHeight="1" x14ac:dyDescent="0.3">
      <c r="A10" s="156" t="s">
        <v>6087</v>
      </c>
      <c r="B10" s="157">
        <v>110</v>
      </c>
      <c r="C10" s="156" t="s">
        <v>897</v>
      </c>
      <c r="D10" s="156" t="s">
        <v>6088</v>
      </c>
      <c r="E10" s="156" t="s">
        <v>6089</v>
      </c>
      <c r="F10" s="156" t="s">
        <v>6090</v>
      </c>
      <c r="G10" s="156" t="s">
        <v>6091</v>
      </c>
      <c r="H10" s="163" t="s">
        <v>199</v>
      </c>
      <c r="I10" s="156" t="s">
        <v>6034</v>
      </c>
      <c r="J10" s="158">
        <v>600</v>
      </c>
      <c r="K10" s="156" t="s">
        <v>6092</v>
      </c>
      <c r="L10" s="156" t="s">
        <v>6093</v>
      </c>
      <c r="M10" s="156" t="s">
        <v>6094</v>
      </c>
      <c r="N10" s="156" t="s">
        <v>6094</v>
      </c>
      <c r="O10" s="156" t="s">
        <v>294</v>
      </c>
      <c r="P10" s="156" t="s">
        <v>6095</v>
      </c>
      <c r="Q10" s="161" t="s">
        <v>6096</v>
      </c>
      <c r="R10" s="156"/>
      <c r="S10" s="156" t="s">
        <v>6049</v>
      </c>
      <c r="T10" s="156" t="s">
        <v>214</v>
      </c>
      <c r="U10" s="156" t="s">
        <v>203</v>
      </c>
      <c r="V10" s="156" t="s">
        <v>5118</v>
      </c>
    </row>
    <row r="11" spans="1:22" ht="76.05" customHeight="1" x14ac:dyDescent="0.3">
      <c r="A11" s="152" t="s">
        <v>6097</v>
      </c>
      <c r="B11" s="153">
        <v>111</v>
      </c>
      <c r="C11" s="152" t="s">
        <v>527</v>
      </c>
      <c r="D11" s="155" t="s">
        <v>6098</v>
      </c>
      <c r="E11" s="152" t="s">
        <v>6099</v>
      </c>
      <c r="F11" s="155" t="s">
        <v>3913</v>
      </c>
      <c r="G11" s="152" t="s">
        <v>6100</v>
      </c>
      <c r="H11" s="163" t="s">
        <v>199</v>
      </c>
      <c r="I11" s="152" t="s">
        <v>6101</v>
      </c>
      <c r="J11" s="162">
        <v>500</v>
      </c>
      <c r="K11" s="152" t="s">
        <v>6102</v>
      </c>
      <c r="L11" s="155" t="s">
        <v>6103</v>
      </c>
      <c r="M11" s="152" t="s">
        <v>6104</v>
      </c>
      <c r="N11" s="155" t="s">
        <v>6105</v>
      </c>
      <c r="O11" s="152" t="s">
        <v>294</v>
      </c>
      <c r="P11" s="155" t="s">
        <v>6083</v>
      </c>
      <c r="Q11" s="160" t="s">
        <v>6106</v>
      </c>
      <c r="R11" s="164" t="s">
        <v>532</v>
      </c>
      <c r="S11" s="152" t="s">
        <v>6107</v>
      </c>
      <c r="T11" s="155" t="s">
        <v>214</v>
      </c>
      <c r="U11" s="152" t="s">
        <v>203</v>
      </c>
      <c r="V11" s="155" t="s">
        <v>5118</v>
      </c>
    </row>
    <row r="12" spans="1:22" ht="76.05" customHeight="1" x14ac:dyDescent="0.3">
      <c r="A12" s="156" t="s">
        <v>6108</v>
      </c>
      <c r="B12" s="157">
        <v>112</v>
      </c>
      <c r="C12" s="156" t="s">
        <v>534</v>
      </c>
      <c r="D12" s="156" t="s">
        <v>6109</v>
      </c>
      <c r="E12" s="156" t="s">
        <v>6110</v>
      </c>
      <c r="F12" s="156" t="s">
        <v>3913</v>
      </c>
      <c r="G12" s="156" t="s">
        <v>6111</v>
      </c>
      <c r="H12" s="163" t="s">
        <v>199</v>
      </c>
      <c r="I12" s="156" t="s">
        <v>6034</v>
      </c>
      <c r="J12" s="158">
        <v>600</v>
      </c>
      <c r="K12" s="156" t="s">
        <v>6112</v>
      </c>
      <c r="L12" s="156" t="s">
        <v>6113</v>
      </c>
      <c r="M12" s="156" t="s">
        <v>6114</v>
      </c>
      <c r="N12" s="156" t="s">
        <v>6115</v>
      </c>
      <c r="O12" s="156" t="s">
        <v>294</v>
      </c>
      <c r="P12" s="156" t="s">
        <v>6116</v>
      </c>
      <c r="Q12" s="161" t="s">
        <v>6117</v>
      </c>
      <c r="R12" s="161" t="s">
        <v>6118</v>
      </c>
      <c r="S12" s="156" t="s">
        <v>6049</v>
      </c>
      <c r="T12" s="156" t="s">
        <v>214</v>
      </c>
      <c r="U12" s="156" t="s">
        <v>203</v>
      </c>
      <c r="V12" s="156" t="s">
        <v>5118</v>
      </c>
    </row>
    <row r="13" spans="1:22" ht="76.05" customHeight="1" x14ac:dyDescent="0.3">
      <c r="A13" s="152" t="s">
        <v>6119</v>
      </c>
      <c r="B13" s="153">
        <v>112</v>
      </c>
      <c r="C13" s="152" t="s">
        <v>534</v>
      </c>
      <c r="D13" s="155" t="s">
        <v>6120</v>
      </c>
      <c r="E13" s="152" t="s">
        <v>6110</v>
      </c>
      <c r="F13" s="155" t="s">
        <v>3913</v>
      </c>
      <c r="G13" s="152" t="s">
        <v>666</v>
      </c>
      <c r="H13" s="163" t="s">
        <v>199</v>
      </c>
      <c r="I13" s="152" t="s">
        <v>6034</v>
      </c>
      <c r="J13" s="162">
        <v>300</v>
      </c>
      <c r="K13" s="152" t="s">
        <v>6121</v>
      </c>
      <c r="L13" s="155" t="s">
        <v>6122</v>
      </c>
      <c r="M13" s="152" t="s">
        <v>6123</v>
      </c>
      <c r="N13" s="155" t="s">
        <v>6124</v>
      </c>
      <c r="O13" s="152" t="s">
        <v>294</v>
      </c>
      <c r="P13" s="155" t="s">
        <v>6125</v>
      </c>
      <c r="Q13" s="160" t="s">
        <v>6126</v>
      </c>
      <c r="R13" s="164" t="s">
        <v>2826</v>
      </c>
      <c r="S13" s="152" t="s">
        <v>6049</v>
      </c>
      <c r="T13" s="155" t="s">
        <v>214</v>
      </c>
      <c r="U13" s="152" t="s">
        <v>203</v>
      </c>
      <c r="V13" s="155" t="s">
        <v>5118</v>
      </c>
    </row>
    <row r="14" spans="1:22" ht="76.05" customHeight="1" x14ac:dyDescent="0.3">
      <c r="A14" s="156" t="s">
        <v>6127</v>
      </c>
      <c r="B14" s="157">
        <v>112</v>
      </c>
      <c r="C14" s="156" t="s">
        <v>534</v>
      </c>
      <c r="D14" s="156" t="s">
        <v>6128</v>
      </c>
      <c r="E14" s="156" t="s">
        <v>5164</v>
      </c>
      <c r="F14" s="156" t="s">
        <v>3913</v>
      </c>
      <c r="G14" s="156" t="s">
        <v>6129</v>
      </c>
      <c r="H14" s="163" t="s">
        <v>199</v>
      </c>
      <c r="I14" s="156" t="s">
        <v>6034</v>
      </c>
      <c r="J14" s="158">
        <v>90</v>
      </c>
      <c r="K14" s="156" t="s">
        <v>6130</v>
      </c>
      <c r="L14" s="156" t="s">
        <v>6131</v>
      </c>
      <c r="M14" s="156" t="s">
        <v>6132</v>
      </c>
      <c r="N14" s="156" t="s">
        <v>6133</v>
      </c>
      <c r="O14" s="156" t="s">
        <v>294</v>
      </c>
      <c r="P14" s="156" t="s">
        <v>6134</v>
      </c>
      <c r="Q14" s="161" t="s">
        <v>6117</v>
      </c>
      <c r="R14" s="161" t="s">
        <v>2826</v>
      </c>
      <c r="S14" s="156" t="s">
        <v>6049</v>
      </c>
      <c r="T14" s="156" t="s">
        <v>214</v>
      </c>
      <c r="U14" s="156" t="s">
        <v>203</v>
      </c>
      <c r="V14" s="156" t="s">
        <v>5118</v>
      </c>
    </row>
    <row r="15" spans="1:22" ht="76.05" customHeight="1" x14ac:dyDescent="0.3">
      <c r="A15" s="152" t="s">
        <v>6135</v>
      </c>
      <c r="B15" s="153">
        <v>113</v>
      </c>
      <c r="C15" s="152" t="s">
        <v>547</v>
      </c>
      <c r="D15" s="155" t="s">
        <v>6136</v>
      </c>
      <c r="E15" s="152" t="s">
        <v>6137</v>
      </c>
      <c r="F15" s="155" t="s">
        <v>3913</v>
      </c>
      <c r="G15" s="152" t="s">
        <v>6138</v>
      </c>
      <c r="H15" s="163" t="s">
        <v>199</v>
      </c>
      <c r="I15" s="152" t="s">
        <v>6034</v>
      </c>
      <c r="J15" s="162">
        <v>680</v>
      </c>
      <c r="K15" s="152" t="s">
        <v>6139</v>
      </c>
      <c r="L15" s="155" t="s">
        <v>6140</v>
      </c>
      <c r="M15" s="152" t="s">
        <v>6141</v>
      </c>
      <c r="N15" s="155" t="s">
        <v>6142</v>
      </c>
      <c r="O15" s="152" t="s">
        <v>294</v>
      </c>
      <c r="P15" s="155" t="s">
        <v>6083</v>
      </c>
      <c r="Q15" s="160" t="s">
        <v>6143</v>
      </c>
      <c r="R15" s="164" t="s">
        <v>6144</v>
      </c>
      <c r="S15" s="152" t="s">
        <v>6145</v>
      </c>
      <c r="T15" s="155" t="s">
        <v>214</v>
      </c>
      <c r="U15" s="152" t="s">
        <v>203</v>
      </c>
      <c r="V15" s="155" t="s">
        <v>5118</v>
      </c>
    </row>
    <row r="16" spans="1:22" ht="76.05" customHeight="1" x14ac:dyDescent="0.3">
      <c r="A16" s="156" t="s">
        <v>6146</v>
      </c>
      <c r="B16" s="157">
        <v>114</v>
      </c>
      <c r="C16" s="156" t="s">
        <v>903</v>
      </c>
      <c r="D16" s="156" t="s">
        <v>6147</v>
      </c>
      <c r="E16" s="156" t="s">
        <v>4252</v>
      </c>
      <c r="F16" s="156" t="s">
        <v>3913</v>
      </c>
      <c r="G16" s="156" t="s">
        <v>6148</v>
      </c>
      <c r="H16" s="163" t="s">
        <v>199</v>
      </c>
      <c r="I16" s="156" t="s">
        <v>6034</v>
      </c>
      <c r="J16" s="156"/>
      <c r="K16" s="156" t="s">
        <v>6149</v>
      </c>
      <c r="L16" s="156" t="s">
        <v>6150</v>
      </c>
      <c r="M16" s="156" t="s">
        <v>6151</v>
      </c>
      <c r="N16" s="156" t="s">
        <v>6152</v>
      </c>
      <c r="O16" s="156" t="s">
        <v>294</v>
      </c>
      <c r="P16" s="156" t="s">
        <v>6153</v>
      </c>
      <c r="Q16" s="161" t="s">
        <v>6154</v>
      </c>
      <c r="R16" s="161" t="s">
        <v>6155</v>
      </c>
      <c r="S16" s="156" t="s">
        <v>6049</v>
      </c>
      <c r="T16" s="156" t="s">
        <v>214</v>
      </c>
      <c r="U16" s="156" t="s">
        <v>203</v>
      </c>
      <c r="V16" s="156" t="s">
        <v>5118</v>
      </c>
    </row>
    <row r="17" spans="1:22" ht="76.05" customHeight="1" x14ac:dyDescent="0.3">
      <c r="A17" s="152" t="s">
        <v>6156</v>
      </c>
      <c r="B17" s="153">
        <v>114</v>
      </c>
      <c r="C17" s="152" t="s">
        <v>903</v>
      </c>
      <c r="D17" s="155" t="s">
        <v>6157</v>
      </c>
      <c r="E17" s="152" t="s">
        <v>6158</v>
      </c>
      <c r="F17" s="155" t="s">
        <v>3955</v>
      </c>
      <c r="G17" s="152" t="s">
        <v>6159</v>
      </c>
      <c r="H17" s="163" t="s">
        <v>199</v>
      </c>
      <c r="I17" s="152" t="s">
        <v>6034</v>
      </c>
      <c r="J17" s="162">
        <v>1400</v>
      </c>
      <c r="K17" s="152" t="s">
        <v>6160</v>
      </c>
      <c r="L17" s="155" t="s">
        <v>6161</v>
      </c>
      <c r="M17" s="152" t="s">
        <v>6162</v>
      </c>
      <c r="N17" s="155" t="s">
        <v>6163</v>
      </c>
      <c r="O17" s="152" t="s">
        <v>294</v>
      </c>
      <c r="P17" s="155" t="s">
        <v>6164</v>
      </c>
      <c r="Q17" s="160" t="s">
        <v>6165</v>
      </c>
      <c r="R17" s="155"/>
      <c r="S17" s="152" t="s">
        <v>6049</v>
      </c>
      <c r="T17" s="155" t="s">
        <v>214</v>
      </c>
      <c r="U17" s="152" t="s">
        <v>203</v>
      </c>
      <c r="V17" s="155" t="s">
        <v>5118</v>
      </c>
    </row>
    <row r="18" spans="1:22" ht="76.05" customHeight="1" x14ac:dyDescent="0.3">
      <c r="A18" s="156" t="s">
        <v>6166</v>
      </c>
      <c r="B18" s="157">
        <v>115</v>
      </c>
      <c r="C18" s="156" t="s">
        <v>555</v>
      </c>
      <c r="D18" s="156" t="s">
        <v>6167</v>
      </c>
      <c r="E18" s="156" t="s">
        <v>6168</v>
      </c>
      <c r="F18" s="156" t="s">
        <v>3913</v>
      </c>
      <c r="G18" s="156" t="s">
        <v>6169</v>
      </c>
      <c r="H18" s="163" t="s">
        <v>199</v>
      </c>
      <c r="I18" s="156" t="s">
        <v>6170</v>
      </c>
      <c r="J18" s="158">
        <v>250</v>
      </c>
      <c r="K18" s="156" t="s">
        <v>6171</v>
      </c>
      <c r="L18" s="156" t="s">
        <v>6172</v>
      </c>
      <c r="M18" s="156" t="s">
        <v>6173</v>
      </c>
      <c r="N18" s="156" t="s">
        <v>6174</v>
      </c>
      <c r="O18" s="156" t="s">
        <v>294</v>
      </c>
      <c r="P18" s="156" t="s">
        <v>6083</v>
      </c>
      <c r="Q18" s="161" t="s">
        <v>6175</v>
      </c>
      <c r="R18" s="161" t="s">
        <v>6176</v>
      </c>
      <c r="S18" s="156" t="s">
        <v>6049</v>
      </c>
      <c r="T18" s="156" t="s">
        <v>214</v>
      </c>
      <c r="U18" s="156" t="s">
        <v>203</v>
      </c>
      <c r="V18" s="156" t="s">
        <v>5118</v>
      </c>
    </row>
    <row r="19" spans="1:22" ht="76.05" customHeight="1" x14ac:dyDescent="0.3">
      <c r="A19" s="152" t="s">
        <v>6177</v>
      </c>
      <c r="B19" s="153">
        <v>117</v>
      </c>
      <c r="C19" s="152" t="s">
        <v>908</v>
      </c>
      <c r="D19" s="155" t="s">
        <v>6178</v>
      </c>
      <c r="E19" s="152" t="s">
        <v>6179</v>
      </c>
      <c r="F19" s="155" t="s">
        <v>3913</v>
      </c>
      <c r="G19" s="152" t="s">
        <v>6180</v>
      </c>
      <c r="H19" s="163" t="s">
        <v>199</v>
      </c>
      <c r="I19" s="152" t="s">
        <v>6034</v>
      </c>
      <c r="J19" s="162">
        <v>90</v>
      </c>
      <c r="K19" s="152" t="s">
        <v>6181</v>
      </c>
      <c r="L19" s="155" t="s">
        <v>6182</v>
      </c>
      <c r="M19" s="152" t="s">
        <v>6183</v>
      </c>
      <c r="N19" s="155" t="s">
        <v>6184</v>
      </c>
      <c r="O19" s="152" t="s">
        <v>294</v>
      </c>
      <c r="P19" s="155" t="s">
        <v>6083</v>
      </c>
      <c r="Q19" s="160" t="s">
        <v>6185</v>
      </c>
      <c r="R19" s="155"/>
      <c r="S19" s="152" t="s">
        <v>6186</v>
      </c>
      <c r="T19" s="155" t="s">
        <v>203</v>
      </c>
      <c r="U19" s="152" t="s">
        <v>203</v>
      </c>
      <c r="V19" s="155" t="s">
        <v>6086</v>
      </c>
    </row>
    <row r="20" spans="1:22" ht="76.05" customHeight="1" x14ac:dyDescent="0.3">
      <c r="A20" s="156" t="s">
        <v>6187</v>
      </c>
      <c r="B20" s="157">
        <v>118</v>
      </c>
      <c r="C20" s="156" t="s">
        <v>561</v>
      </c>
      <c r="D20" s="156" t="s">
        <v>6188</v>
      </c>
      <c r="E20" s="156" t="s">
        <v>6189</v>
      </c>
      <c r="F20" s="156" t="s">
        <v>3913</v>
      </c>
      <c r="G20" s="156" t="s">
        <v>6190</v>
      </c>
      <c r="H20" s="159" t="s">
        <v>3957</v>
      </c>
      <c r="I20" s="156" t="s">
        <v>6191</v>
      </c>
      <c r="J20" s="158">
        <v>30</v>
      </c>
      <c r="K20" s="156" t="s">
        <v>6192</v>
      </c>
      <c r="L20" s="156" t="s">
        <v>6193</v>
      </c>
      <c r="M20" s="156" t="s">
        <v>6194</v>
      </c>
      <c r="N20" s="156" t="s">
        <v>6195</v>
      </c>
      <c r="O20" s="156" t="s">
        <v>294</v>
      </c>
      <c r="P20" s="156" t="s">
        <v>6083</v>
      </c>
      <c r="Q20" s="161" t="s">
        <v>567</v>
      </c>
      <c r="R20" s="156"/>
      <c r="S20" s="156" t="s">
        <v>6049</v>
      </c>
      <c r="T20" s="156" t="s">
        <v>214</v>
      </c>
      <c r="U20" s="156" t="s">
        <v>5261</v>
      </c>
      <c r="V20" s="156" t="s">
        <v>5118</v>
      </c>
    </row>
    <row r="21" spans="1:22" ht="76.05" customHeight="1" x14ac:dyDescent="0.3">
      <c r="A21" s="152" t="s">
        <v>6196</v>
      </c>
      <c r="B21" s="153">
        <v>120</v>
      </c>
      <c r="C21" s="152" t="s">
        <v>569</v>
      </c>
      <c r="D21" s="155" t="s">
        <v>6197</v>
      </c>
      <c r="E21" s="152" t="s">
        <v>2127</v>
      </c>
      <c r="F21" s="155" t="s">
        <v>198</v>
      </c>
      <c r="G21" s="152" t="s">
        <v>6198</v>
      </c>
      <c r="H21" s="163" t="s">
        <v>199</v>
      </c>
      <c r="I21" s="152" t="s">
        <v>6034</v>
      </c>
      <c r="J21" s="162">
        <v>3500</v>
      </c>
      <c r="K21" s="152" t="s">
        <v>6199</v>
      </c>
      <c r="L21" s="155" t="s">
        <v>6200</v>
      </c>
      <c r="M21" s="152" t="s">
        <v>6201</v>
      </c>
      <c r="N21" s="155" t="s">
        <v>6202</v>
      </c>
      <c r="O21" s="152" t="s">
        <v>294</v>
      </c>
      <c r="P21" s="155" t="s">
        <v>6203</v>
      </c>
      <c r="Q21" s="160" t="s">
        <v>6204</v>
      </c>
      <c r="R21" s="164" t="s">
        <v>574</v>
      </c>
      <c r="S21" s="152" t="s">
        <v>6205</v>
      </c>
      <c r="T21" s="155" t="s">
        <v>214</v>
      </c>
      <c r="U21" s="152" t="s">
        <v>203</v>
      </c>
      <c r="V21" s="155" t="s">
        <v>5118</v>
      </c>
    </row>
    <row r="22" spans="1:22" ht="76.05" customHeight="1" x14ac:dyDescent="0.3">
      <c r="A22" s="156" t="s">
        <v>6206</v>
      </c>
      <c r="B22" s="157">
        <v>121</v>
      </c>
      <c r="C22" s="156" t="s">
        <v>576</v>
      </c>
      <c r="D22" s="156" t="s">
        <v>6207</v>
      </c>
      <c r="E22" s="156" t="s">
        <v>6208</v>
      </c>
      <c r="F22" s="156" t="s">
        <v>3913</v>
      </c>
      <c r="G22" s="156" t="s">
        <v>6209</v>
      </c>
      <c r="H22" s="159" t="s">
        <v>3957</v>
      </c>
      <c r="I22" s="156" t="s">
        <v>6034</v>
      </c>
      <c r="J22" s="158">
        <v>200</v>
      </c>
      <c r="K22" s="156" t="s">
        <v>6210</v>
      </c>
      <c r="L22" s="156" t="s">
        <v>6211</v>
      </c>
      <c r="M22" s="156" t="s">
        <v>6212</v>
      </c>
      <c r="N22" s="156" t="s">
        <v>6213</v>
      </c>
      <c r="O22" s="156" t="s">
        <v>294</v>
      </c>
      <c r="P22" s="156" t="s">
        <v>6214</v>
      </c>
      <c r="Q22" s="161" t="s">
        <v>582</v>
      </c>
      <c r="R22" s="156"/>
      <c r="S22" s="156" t="s">
        <v>6215</v>
      </c>
      <c r="T22" s="156" t="s">
        <v>214</v>
      </c>
      <c r="U22" s="156" t="s">
        <v>5261</v>
      </c>
      <c r="V22" s="156" t="s">
        <v>6062</v>
      </c>
    </row>
    <row r="23" spans="1:22" ht="76.05" customHeight="1" x14ac:dyDescent="0.3">
      <c r="A23" s="152" t="s">
        <v>6216</v>
      </c>
      <c r="B23" s="153">
        <v>121</v>
      </c>
      <c r="C23" s="152" t="s">
        <v>576</v>
      </c>
      <c r="D23" s="155" t="s">
        <v>6217</v>
      </c>
      <c r="E23" s="152" t="s">
        <v>6218</v>
      </c>
      <c r="F23" s="155" t="s">
        <v>3913</v>
      </c>
      <c r="G23" s="152" t="s">
        <v>6219</v>
      </c>
      <c r="H23" s="159" t="s">
        <v>3957</v>
      </c>
      <c r="I23" s="152" t="s">
        <v>6034</v>
      </c>
      <c r="J23" s="162">
        <v>300</v>
      </c>
      <c r="K23" s="152" t="s">
        <v>6220</v>
      </c>
      <c r="L23" s="155" t="s">
        <v>6221</v>
      </c>
      <c r="M23" s="152" t="s">
        <v>6222</v>
      </c>
      <c r="N23" s="155" t="s">
        <v>6223</v>
      </c>
      <c r="O23" s="152" t="s">
        <v>294</v>
      </c>
      <c r="P23" s="155" t="s">
        <v>6224</v>
      </c>
      <c r="Q23" s="160" t="s">
        <v>588</v>
      </c>
      <c r="R23" s="155"/>
      <c r="S23" s="152" t="s">
        <v>6049</v>
      </c>
      <c r="T23" s="155" t="s">
        <v>214</v>
      </c>
      <c r="U23" s="152" t="s">
        <v>5261</v>
      </c>
      <c r="V23" s="155" t="s">
        <v>6062</v>
      </c>
    </row>
    <row r="24" spans="1:22" ht="76.05" customHeight="1" x14ac:dyDescent="0.3">
      <c r="A24" s="156" t="s">
        <v>6225</v>
      </c>
      <c r="B24" s="157">
        <v>122</v>
      </c>
      <c r="C24" s="156" t="s">
        <v>596</v>
      </c>
      <c r="D24" s="156" t="s">
        <v>6226</v>
      </c>
      <c r="E24" s="156" t="s">
        <v>4424</v>
      </c>
      <c r="F24" s="156" t="s">
        <v>3913</v>
      </c>
      <c r="G24" s="156" t="s">
        <v>5208</v>
      </c>
      <c r="H24" s="159" t="s">
        <v>3957</v>
      </c>
      <c r="I24" s="156" t="s">
        <v>6227</v>
      </c>
      <c r="J24" s="158">
        <v>220</v>
      </c>
      <c r="K24" s="156" t="s">
        <v>6228</v>
      </c>
      <c r="L24" s="156" t="s">
        <v>6229</v>
      </c>
      <c r="M24" s="156" t="s">
        <v>6230</v>
      </c>
      <c r="N24" s="156" t="s">
        <v>6231</v>
      </c>
      <c r="O24" s="156" t="s">
        <v>294</v>
      </c>
      <c r="P24" s="156" t="s">
        <v>6232</v>
      </c>
      <c r="Q24" s="161" t="s">
        <v>601</v>
      </c>
      <c r="R24" s="156"/>
      <c r="S24" s="156" t="s">
        <v>6049</v>
      </c>
      <c r="T24" s="156" t="s">
        <v>214</v>
      </c>
      <c r="U24" s="156" t="s">
        <v>5261</v>
      </c>
      <c r="V24" s="156" t="s">
        <v>5118</v>
      </c>
    </row>
    <row r="25" spans="1:22" ht="76.05" customHeight="1" x14ac:dyDescent="0.3">
      <c r="A25" s="152" t="s">
        <v>6233</v>
      </c>
      <c r="B25" s="153">
        <v>122</v>
      </c>
      <c r="C25" s="152" t="s">
        <v>596</v>
      </c>
      <c r="D25" s="155" t="s">
        <v>6234</v>
      </c>
      <c r="E25" s="152" t="s">
        <v>4424</v>
      </c>
      <c r="F25" s="155" t="s">
        <v>3913</v>
      </c>
      <c r="G25" s="152" t="s">
        <v>6235</v>
      </c>
      <c r="H25" s="163" t="s">
        <v>199</v>
      </c>
      <c r="I25" s="152" t="s">
        <v>6236</v>
      </c>
      <c r="J25" s="162">
        <v>90</v>
      </c>
      <c r="K25" s="152" t="s">
        <v>6237</v>
      </c>
      <c r="L25" s="155" t="s">
        <v>6238</v>
      </c>
      <c r="M25" s="152" t="s">
        <v>5328</v>
      </c>
      <c r="N25" s="155" t="s">
        <v>6239</v>
      </c>
      <c r="O25" s="152" t="s">
        <v>294</v>
      </c>
      <c r="P25" s="155" t="s">
        <v>6240</v>
      </c>
      <c r="Q25" s="160" t="s">
        <v>601</v>
      </c>
      <c r="R25" s="155"/>
      <c r="S25" s="152" t="s">
        <v>6049</v>
      </c>
      <c r="T25" s="155" t="s">
        <v>214</v>
      </c>
      <c r="U25" s="152" t="s">
        <v>203</v>
      </c>
      <c r="V25" s="155" t="s">
        <v>5118</v>
      </c>
    </row>
    <row r="26" spans="1:22" ht="76.05" customHeight="1" x14ac:dyDescent="0.3">
      <c r="A26" s="156" t="s">
        <v>6241</v>
      </c>
      <c r="B26" s="157">
        <v>123</v>
      </c>
      <c r="C26" s="156" t="s">
        <v>606</v>
      </c>
      <c r="D26" s="156" t="s">
        <v>6242</v>
      </c>
      <c r="E26" s="156" t="s">
        <v>6243</v>
      </c>
      <c r="F26" s="156" t="s">
        <v>3913</v>
      </c>
      <c r="G26" s="156" t="s">
        <v>6244</v>
      </c>
      <c r="H26" s="159" t="s">
        <v>3957</v>
      </c>
      <c r="I26" s="156" t="s">
        <v>6245</v>
      </c>
      <c r="J26" s="158">
        <v>70</v>
      </c>
      <c r="K26" s="156" t="s">
        <v>6246</v>
      </c>
      <c r="L26" s="156" t="s">
        <v>6247</v>
      </c>
      <c r="M26" s="156" t="s">
        <v>6248</v>
      </c>
      <c r="N26" s="156" t="s">
        <v>6249</v>
      </c>
      <c r="O26" s="156" t="s">
        <v>294</v>
      </c>
      <c r="P26" s="156" t="s">
        <v>6250</v>
      </c>
      <c r="Q26" s="161" t="s">
        <v>611</v>
      </c>
      <c r="R26" s="156"/>
      <c r="S26" s="156" t="s">
        <v>6049</v>
      </c>
      <c r="T26" s="156" t="s">
        <v>214</v>
      </c>
      <c r="U26" s="156" t="s">
        <v>5261</v>
      </c>
      <c r="V26" s="156" t="s">
        <v>5118</v>
      </c>
    </row>
    <row r="27" spans="1:22" ht="76.05" customHeight="1" x14ac:dyDescent="0.3">
      <c r="A27" s="152" t="s">
        <v>6251</v>
      </c>
      <c r="B27" s="153">
        <v>123</v>
      </c>
      <c r="C27" s="152" t="s">
        <v>606</v>
      </c>
      <c r="D27" s="155" t="s">
        <v>6252</v>
      </c>
      <c r="E27" s="152" t="s">
        <v>6253</v>
      </c>
      <c r="F27" s="155" t="s">
        <v>3913</v>
      </c>
      <c r="G27" s="152" t="s">
        <v>6254</v>
      </c>
      <c r="H27" s="163" t="s">
        <v>199</v>
      </c>
      <c r="I27" s="152" t="s">
        <v>6255</v>
      </c>
      <c r="J27" s="162">
        <v>80</v>
      </c>
      <c r="K27" s="152" t="s">
        <v>6256</v>
      </c>
      <c r="L27" s="155" t="s">
        <v>6257</v>
      </c>
      <c r="M27" s="152" t="s">
        <v>6258</v>
      </c>
      <c r="N27" s="155" t="s">
        <v>6259</v>
      </c>
      <c r="O27" s="152" t="s">
        <v>294</v>
      </c>
      <c r="P27" s="155" t="s">
        <v>6260</v>
      </c>
      <c r="Q27" s="160" t="s">
        <v>618</v>
      </c>
      <c r="R27" s="164" t="s">
        <v>6261</v>
      </c>
      <c r="S27" s="152" t="s">
        <v>6049</v>
      </c>
      <c r="T27" s="155" t="s">
        <v>214</v>
      </c>
      <c r="U27" s="152" t="s">
        <v>203</v>
      </c>
      <c r="V27" s="155" t="s">
        <v>5118</v>
      </c>
    </row>
    <row r="28" spans="1:22" ht="76.05" customHeight="1" x14ac:dyDescent="0.3">
      <c r="A28" s="156" t="s">
        <v>6262</v>
      </c>
      <c r="B28" s="157">
        <v>123</v>
      </c>
      <c r="C28" s="156" t="s">
        <v>606</v>
      </c>
      <c r="D28" s="156" t="s">
        <v>6263</v>
      </c>
      <c r="E28" s="156" t="s">
        <v>6253</v>
      </c>
      <c r="F28" s="156" t="s">
        <v>3913</v>
      </c>
      <c r="G28" s="156" t="s">
        <v>6264</v>
      </c>
      <c r="H28" s="163" t="s">
        <v>199</v>
      </c>
      <c r="I28" s="156" t="s">
        <v>6034</v>
      </c>
      <c r="J28" s="158">
        <v>350</v>
      </c>
      <c r="K28" s="156" t="s">
        <v>6265</v>
      </c>
      <c r="L28" s="156" t="s">
        <v>6266</v>
      </c>
      <c r="M28" s="156" t="s">
        <v>6267</v>
      </c>
      <c r="N28" s="156" t="s">
        <v>6268</v>
      </c>
      <c r="O28" s="156" t="s">
        <v>294</v>
      </c>
      <c r="P28" s="156" t="s">
        <v>6083</v>
      </c>
      <c r="Q28" s="161" t="s">
        <v>6269</v>
      </c>
      <c r="R28" s="156"/>
      <c r="S28" s="156" t="s">
        <v>6270</v>
      </c>
      <c r="T28" s="156" t="s">
        <v>203</v>
      </c>
      <c r="U28" s="156" t="s">
        <v>203</v>
      </c>
      <c r="V28" s="156" t="s">
        <v>666</v>
      </c>
    </row>
    <row r="29" spans="1:22" ht="76.05" customHeight="1" x14ac:dyDescent="0.3">
      <c r="A29" s="152" t="s">
        <v>6271</v>
      </c>
      <c r="B29" s="153">
        <v>123</v>
      </c>
      <c r="C29" s="152" t="s">
        <v>606</v>
      </c>
      <c r="D29" s="155" t="s">
        <v>6272</v>
      </c>
      <c r="E29" s="152" t="s">
        <v>6243</v>
      </c>
      <c r="F29" s="155" t="s">
        <v>198</v>
      </c>
      <c r="G29" s="152" t="s">
        <v>6273</v>
      </c>
      <c r="H29" s="163" t="s">
        <v>199</v>
      </c>
      <c r="I29" s="152" t="s">
        <v>6034</v>
      </c>
      <c r="J29" s="162">
        <v>60</v>
      </c>
      <c r="K29" s="152" t="s">
        <v>6274</v>
      </c>
      <c r="L29" s="155" t="s">
        <v>6275</v>
      </c>
      <c r="M29" s="152" t="s">
        <v>5634</v>
      </c>
      <c r="N29" s="155" t="s">
        <v>6276</v>
      </c>
      <c r="O29" s="152" t="s">
        <v>294</v>
      </c>
      <c r="P29" s="155" t="s">
        <v>6277</v>
      </c>
      <c r="Q29" s="160" t="s">
        <v>612</v>
      </c>
      <c r="R29" s="155"/>
      <c r="S29" s="152" t="s">
        <v>6049</v>
      </c>
      <c r="T29" s="155" t="s">
        <v>214</v>
      </c>
      <c r="U29" s="152" t="s">
        <v>203</v>
      </c>
      <c r="V29" s="155" t="s">
        <v>5118</v>
      </c>
    </row>
    <row r="30" spans="1:22" ht="76.05" customHeight="1" x14ac:dyDescent="0.3">
      <c r="A30" s="156" t="s">
        <v>6278</v>
      </c>
      <c r="B30" s="157">
        <v>124</v>
      </c>
      <c r="C30" s="156" t="s">
        <v>920</v>
      </c>
      <c r="D30" s="156" t="s">
        <v>6279</v>
      </c>
      <c r="E30" s="156" t="s">
        <v>1421</v>
      </c>
      <c r="F30" s="156" t="s">
        <v>6280</v>
      </c>
      <c r="G30" s="156" t="s">
        <v>6281</v>
      </c>
      <c r="H30" s="165" t="s">
        <v>6282</v>
      </c>
      <c r="I30" s="156" t="s">
        <v>6034</v>
      </c>
      <c r="J30" s="158">
        <v>1196.0999999999999</v>
      </c>
      <c r="K30" s="156" t="s">
        <v>6283</v>
      </c>
      <c r="L30" s="156" t="s">
        <v>6284</v>
      </c>
      <c r="M30" s="156" t="s">
        <v>6285</v>
      </c>
      <c r="N30" s="156" t="s">
        <v>6286</v>
      </c>
      <c r="O30" s="156" t="s">
        <v>294</v>
      </c>
      <c r="P30" s="156" t="s">
        <v>6287</v>
      </c>
      <c r="Q30" s="161" t="s">
        <v>2171</v>
      </c>
      <c r="R30" s="156"/>
      <c r="S30" s="156" t="s">
        <v>6049</v>
      </c>
      <c r="T30" s="156" t="s">
        <v>214</v>
      </c>
      <c r="U30" s="156" t="s">
        <v>203</v>
      </c>
      <c r="V30" s="156" t="s">
        <v>5118</v>
      </c>
    </row>
    <row r="31" spans="1:22" ht="76.05" customHeight="1" x14ac:dyDescent="0.3">
      <c r="A31" s="152" t="s">
        <v>6288</v>
      </c>
      <c r="B31" s="153">
        <v>125</v>
      </c>
      <c r="C31" s="152" t="s">
        <v>627</v>
      </c>
      <c r="D31" s="155" t="s">
        <v>6289</v>
      </c>
      <c r="E31" s="152" t="s">
        <v>6290</v>
      </c>
      <c r="F31" s="155" t="s">
        <v>3913</v>
      </c>
      <c r="G31" s="152" t="s">
        <v>6291</v>
      </c>
      <c r="H31" s="159" t="s">
        <v>3957</v>
      </c>
      <c r="I31" s="152" t="s">
        <v>6034</v>
      </c>
      <c r="J31" s="155"/>
      <c r="K31" s="152" t="s">
        <v>6292</v>
      </c>
      <c r="L31" s="155" t="s">
        <v>6293</v>
      </c>
      <c r="M31" s="152" t="s">
        <v>6294</v>
      </c>
      <c r="N31" s="155" t="s">
        <v>6295</v>
      </c>
      <c r="O31" s="152" t="s">
        <v>294</v>
      </c>
      <c r="P31" s="155" t="s">
        <v>6083</v>
      </c>
      <c r="Q31" s="160" t="s">
        <v>633</v>
      </c>
      <c r="R31" s="155"/>
      <c r="S31" s="152" t="s">
        <v>6296</v>
      </c>
      <c r="T31" s="155" t="s">
        <v>214</v>
      </c>
      <c r="U31" s="152" t="s">
        <v>5715</v>
      </c>
      <c r="V31" s="155" t="s">
        <v>5118</v>
      </c>
    </row>
  </sheetData>
  <autoFilter ref="A4:V31" xr:uid="{00000000-0009-0000-0000-000031000000}"/>
  <mergeCells count="2">
    <mergeCell ref="A2:V2"/>
    <mergeCell ref="A1:V1"/>
  </mergeCells>
  <hyperlinks>
    <hyperlink ref="Q5" r:id="rId1" xr:uid="{00000000-0004-0000-3100-000000000000}"/>
    <hyperlink ref="Q6" r:id="rId2" xr:uid="{00000000-0004-0000-3100-000001000000}"/>
    <hyperlink ref="Q7" r:id="rId3" xr:uid="{00000000-0004-0000-3100-000002000000}"/>
    <hyperlink ref="Q8" r:id="rId4" xr:uid="{00000000-0004-0000-3100-000003000000}"/>
    <hyperlink ref="Q9" r:id="rId5" xr:uid="{00000000-0004-0000-3100-000004000000}"/>
    <hyperlink ref="Q10" r:id="rId6" xr:uid="{00000000-0004-0000-3100-000005000000}"/>
    <hyperlink ref="Q11" r:id="rId7" xr:uid="{00000000-0004-0000-3100-000006000000}"/>
    <hyperlink ref="R11" r:id="rId8" xr:uid="{00000000-0004-0000-3100-000007000000}"/>
    <hyperlink ref="Q12" r:id="rId9" xr:uid="{00000000-0004-0000-3100-000008000000}"/>
    <hyperlink ref="R12" r:id="rId10" xr:uid="{00000000-0004-0000-3100-000009000000}"/>
    <hyperlink ref="Q13" r:id="rId11" xr:uid="{00000000-0004-0000-3100-00000A000000}"/>
    <hyperlink ref="R13" r:id="rId12" xr:uid="{00000000-0004-0000-3100-00000B000000}"/>
    <hyperlink ref="Q14" r:id="rId13" xr:uid="{00000000-0004-0000-3100-00000C000000}"/>
    <hyperlink ref="R14" r:id="rId14" xr:uid="{00000000-0004-0000-3100-00000D000000}"/>
    <hyperlink ref="Q15" r:id="rId15" xr:uid="{00000000-0004-0000-3100-00000E000000}"/>
    <hyperlink ref="R15" r:id="rId16" xr:uid="{00000000-0004-0000-3100-00000F000000}"/>
    <hyperlink ref="Q16" r:id="rId17" xr:uid="{00000000-0004-0000-3100-000010000000}"/>
    <hyperlink ref="R16" r:id="rId18" xr:uid="{00000000-0004-0000-3100-000011000000}"/>
    <hyperlink ref="Q17" r:id="rId19" xr:uid="{00000000-0004-0000-3100-000012000000}"/>
    <hyperlink ref="Q18" r:id="rId20" xr:uid="{00000000-0004-0000-3100-000013000000}"/>
    <hyperlink ref="R18" r:id="rId21" xr:uid="{00000000-0004-0000-3100-000014000000}"/>
    <hyperlink ref="Q19" r:id="rId22" xr:uid="{00000000-0004-0000-3100-000015000000}"/>
    <hyperlink ref="Q20" r:id="rId23" xr:uid="{00000000-0004-0000-3100-000016000000}"/>
    <hyperlink ref="Q21" r:id="rId24" xr:uid="{00000000-0004-0000-3100-000017000000}"/>
    <hyperlink ref="R21" r:id="rId25" xr:uid="{00000000-0004-0000-3100-000018000000}"/>
    <hyperlink ref="Q22" r:id="rId26" xr:uid="{00000000-0004-0000-3100-000019000000}"/>
    <hyperlink ref="Q23" r:id="rId27" xr:uid="{00000000-0004-0000-3100-00001A000000}"/>
    <hyperlink ref="Q24" r:id="rId28" xr:uid="{00000000-0004-0000-3100-00001B000000}"/>
    <hyperlink ref="Q25" r:id="rId29" xr:uid="{00000000-0004-0000-3100-00001C000000}"/>
    <hyperlink ref="Q26" r:id="rId30" xr:uid="{00000000-0004-0000-3100-00001D000000}"/>
    <hyperlink ref="Q27" r:id="rId31" xr:uid="{00000000-0004-0000-3100-00001E000000}"/>
    <hyperlink ref="R27" r:id="rId32" xr:uid="{00000000-0004-0000-3100-00001F000000}"/>
    <hyperlink ref="Q28" r:id="rId33" xr:uid="{00000000-0004-0000-3100-000020000000}"/>
    <hyperlink ref="Q29" r:id="rId34" xr:uid="{00000000-0004-0000-3100-000021000000}"/>
    <hyperlink ref="Q30" r:id="rId35" xr:uid="{00000000-0004-0000-3100-000022000000}"/>
    <hyperlink ref="Q31" r:id="rId36" xr:uid="{00000000-0004-0000-3100-000023000000}"/>
  </hyperlink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T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9" customWidth="1"/>
    <col min="2" max="2" width="33" customWidth="1"/>
    <col min="3" max="3" width="18" customWidth="1"/>
    <col min="4" max="4" width="13" customWidth="1"/>
    <col min="5" max="5" width="20" customWidth="1"/>
    <col min="6" max="6" width="14" customWidth="1"/>
    <col min="7" max="7" width="28" customWidth="1"/>
    <col min="8" max="8" width="65" customWidth="1"/>
    <col min="9" max="9" width="62" customWidth="1"/>
    <col min="10" max="11" width="20" customWidth="1"/>
    <col min="12" max="12" width="21" customWidth="1"/>
    <col min="13" max="13" width="25" customWidth="1"/>
    <col min="14" max="14" width="23" customWidth="1"/>
    <col min="15" max="15" width="83" customWidth="1"/>
    <col min="16" max="17" width="69" customWidth="1"/>
    <col min="18" max="18" width="75" customWidth="1"/>
    <col min="19" max="19" width="41" customWidth="1"/>
    <col min="20" max="20" width="25" customWidth="1"/>
  </cols>
  <sheetData>
    <row r="1" spans="1:20" ht="34.049999999999997" customHeight="1" x14ac:dyDescent="0.3">
      <c r="A1" s="175" t="s">
        <v>6297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0" ht="31.95" customHeight="1" x14ac:dyDescent="0.3">
      <c r="A2" s="173" t="s">
        <v>6298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</row>
    <row r="4" spans="1:20" ht="45" customHeight="1" x14ac:dyDescent="0.3">
      <c r="A4" s="151" t="s">
        <v>709</v>
      </c>
      <c r="B4" s="151" t="s">
        <v>1252</v>
      </c>
      <c r="C4" s="151" t="s">
        <v>6299</v>
      </c>
      <c r="D4" s="151" t="s">
        <v>199</v>
      </c>
      <c r="E4" s="151" t="s">
        <v>3957</v>
      </c>
      <c r="F4" s="151" t="s">
        <v>4364</v>
      </c>
      <c r="G4" s="151" t="s">
        <v>6300</v>
      </c>
      <c r="H4" s="151" t="s">
        <v>6301</v>
      </c>
      <c r="I4" s="151" t="s">
        <v>6302</v>
      </c>
      <c r="J4" s="151" t="s">
        <v>6303</v>
      </c>
      <c r="K4" s="151" t="s">
        <v>6304</v>
      </c>
      <c r="L4" s="151" t="s">
        <v>6305</v>
      </c>
      <c r="M4" s="151" t="s">
        <v>6306</v>
      </c>
      <c r="N4" s="151" t="s">
        <v>6307</v>
      </c>
      <c r="O4" s="151" t="s">
        <v>6308</v>
      </c>
      <c r="P4" s="151" t="s">
        <v>6309</v>
      </c>
      <c r="Q4" s="151" t="s">
        <v>6310</v>
      </c>
      <c r="R4" s="151" t="s">
        <v>5386</v>
      </c>
      <c r="S4" s="151" t="s">
        <v>718</v>
      </c>
      <c r="T4" s="151" t="s">
        <v>6311</v>
      </c>
    </row>
    <row r="5" spans="1:20" ht="76.05" customHeight="1" x14ac:dyDescent="0.3">
      <c r="A5" s="166">
        <v>101</v>
      </c>
      <c r="B5" s="155" t="s">
        <v>880</v>
      </c>
      <c r="C5" s="154">
        <v>0</v>
      </c>
      <c r="D5" s="155"/>
      <c r="E5" s="152"/>
      <c r="F5" s="155"/>
      <c r="G5" s="152"/>
      <c r="H5" s="155" t="s">
        <v>881</v>
      </c>
      <c r="I5" s="152" t="s">
        <v>3630</v>
      </c>
      <c r="J5" s="155"/>
      <c r="K5" s="152"/>
      <c r="L5" s="155"/>
      <c r="M5" s="152"/>
      <c r="N5" s="155"/>
      <c r="O5" s="152" t="s">
        <v>6312</v>
      </c>
      <c r="P5" s="164" t="s">
        <v>1349</v>
      </c>
      <c r="Q5" s="160" t="s">
        <v>2766</v>
      </c>
      <c r="R5" s="164" t="s">
        <v>1349</v>
      </c>
      <c r="S5" s="152"/>
      <c r="T5" s="155" t="s">
        <v>6313</v>
      </c>
    </row>
    <row r="6" spans="1:20" ht="76.05" customHeight="1" x14ac:dyDescent="0.3">
      <c r="A6" s="157">
        <v>102</v>
      </c>
      <c r="B6" s="156" t="s">
        <v>882</v>
      </c>
      <c r="C6" s="158">
        <v>0</v>
      </c>
      <c r="D6" s="156"/>
      <c r="E6" s="156"/>
      <c r="F6" s="156"/>
      <c r="G6" s="156"/>
      <c r="H6" s="156" t="s">
        <v>883</v>
      </c>
      <c r="I6" s="156" t="s">
        <v>3633</v>
      </c>
      <c r="J6" s="156"/>
      <c r="K6" s="156"/>
      <c r="L6" s="156"/>
      <c r="M6" s="156"/>
      <c r="N6" s="156"/>
      <c r="O6" s="156" t="s">
        <v>6314</v>
      </c>
      <c r="P6" s="161" t="s">
        <v>1350</v>
      </c>
      <c r="Q6" s="161" t="s">
        <v>2773</v>
      </c>
      <c r="R6" s="161" t="s">
        <v>2775</v>
      </c>
      <c r="S6" s="156"/>
      <c r="T6" s="156" t="s">
        <v>6313</v>
      </c>
    </row>
    <row r="7" spans="1:20" ht="76.05" customHeight="1" x14ac:dyDescent="0.3">
      <c r="A7" s="166">
        <v>103</v>
      </c>
      <c r="B7" s="155" t="s">
        <v>884</v>
      </c>
      <c r="C7" s="154">
        <v>0</v>
      </c>
      <c r="D7" s="155"/>
      <c r="E7" s="152"/>
      <c r="F7" s="155"/>
      <c r="G7" s="152"/>
      <c r="H7" s="155" t="s">
        <v>885</v>
      </c>
      <c r="I7" s="152" t="s">
        <v>3637</v>
      </c>
      <c r="J7" s="155"/>
      <c r="K7" s="152"/>
      <c r="L7" s="155"/>
      <c r="M7" s="152"/>
      <c r="N7" s="155"/>
      <c r="O7" s="152" t="s">
        <v>6315</v>
      </c>
      <c r="P7" s="164" t="s">
        <v>1351</v>
      </c>
      <c r="Q7" s="160" t="s">
        <v>2779</v>
      </c>
      <c r="R7" s="164" t="s">
        <v>1351</v>
      </c>
      <c r="S7" s="152"/>
      <c r="T7" s="155" t="s">
        <v>6313</v>
      </c>
    </row>
    <row r="8" spans="1:20" ht="76.05" customHeight="1" x14ac:dyDescent="0.3">
      <c r="A8" s="157">
        <v>104</v>
      </c>
      <c r="B8" s="156" t="s">
        <v>886</v>
      </c>
      <c r="C8" s="158">
        <v>0</v>
      </c>
      <c r="D8" s="156"/>
      <c r="E8" s="156"/>
      <c r="F8" s="156"/>
      <c r="G8" s="156"/>
      <c r="H8" s="156" t="s">
        <v>887</v>
      </c>
      <c r="I8" s="156" t="s">
        <v>3640</v>
      </c>
      <c r="J8" s="156"/>
      <c r="K8" s="156"/>
      <c r="L8" s="156"/>
      <c r="M8" s="156"/>
      <c r="N8" s="156"/>
      <c r="O8" s="156" t="s">
        <v>6316</v>
      </c>
      <c r="P8" s="161" t="s">
        <v>1352</v>
      </c>
      <c r="Q8" s="161" t="s">
        <v>2784</v>
      </c>
      <c r="R8" s="161" t="s">
        <v>1352</v>
      </c>
      <c r="S8" s="156"/>
      <c r="T8" s="156" t="s">
        <v>6313</v>
      </c>
    </row>
    <row r="9" spans="1:20" ht="76.05" customHeight="1" x14ac:dyDescent="0.3">
      <c r="A9" s="166">
        <v>105</v>
      </c>
      <c r="B9" s="155" t="s">
        <v>888</v>
      </c>
      <c r="C9" s="154">
        <v>0</v>
      </c>
      <c r="D9" s="155"/>
      <c r="E9" s="152"/>
      <c r="F9" s="155"/>
      <c r="G9" s="152"/>
      <c r="H9" s="155" t="s">
        <v>889</v>
      </c>
      <c r="I9" s="152" t="s">
        <v>3643</v>
      </c>
      <c r="J9" s="155"/>
      <c r="K9" s="152"/>
      <c r="L9" s="155"/>
      <c r="M9" s="152"/>
      <c r="N9" s="155"/>
      <c r="O9" s="152" t="s">
        <v>6317</v>
      </c>
      <c r="P9" s="164" t="s">
        <v>1353</v>
      </c>
      <c r="Q9" s="160" t="s">
        <v>2789</v>
      </c>
      <c r="R9" s="164" t="s">
        <v>1353</v>
      </c>
      <c r="S9" s="152"/>
      <c r="T9" s="155" t="s">
        <v>6313</v>
      </c>
    </row>
    <row r="10" spans="1:20" ht="76.05" customHeight="1" x14ac:dyDescent="0.3">
      <c r="A10" s="157">
        <v>106</v>
      </c>
      <c r="B10" s="156" t="s">
        <v>890</v>
      </c>
      <c r="C10" s="158">
        <v>0</v>
      </c>
      <c r="D10" s="156"/>
      <c r="E10" s="156"/>
      <c r="F10" s="156"/>
      <c r="G10" s="158">
        <v>1</v>
      </c>
      <c r="H10" s="156" t="s">
        <v>891</v>
      </c>
      <c r="I10" s="156" t="s">
        <v>3646</v>
      </c>
      <c r="J10" s="156"/>
      <c r="K10" s="156"/>
      <c r="L10" s="156"/>
      <c r="M10" s="156"/>
      <c r="N10" s="156"/>
      <c r="O10" s="156" t="s">
        <v>6318</v>
      </c>
      <c r="P10" s="161" t="s">
        <v>1354</v>
      </c>
      <c r="Q10" s="161" t="s">
        <v>1354</v>
      </c>
      <c r="R10" s="161" t="s">
        <v>2795</v>
      </c>
      <c r="S10" s="156" t="s">
        <v>6029</v>
      </c>
      <c r="T10" s="156" t="s">
        <v>6313</v>
      </c>
    </row>
    <row r="11" spans="1:20" ht="76.05" customHeight="1" x14ac:dyDescent="0.3">
      <c r="A11" s="166">
        <v>107</v>
      </c>
      <c r="B11" s="155" t="s">
        <v>892</v>
      </c>
      <c r="C11" s="154">
        <v>0</v>
      </c>
      <c r="D11" s="155"/>
      <c r="E11" s="152"/>
      <c r="F11" s="155"/>
      <c r="G11" s="154">
        <v>1</v>
      </c>
      <c r="H11" s="155" t="s">
        <v>893</v>
      </c>
      <c r="I11" s="152" t="s">
        <v>3650</v>
      </c>
      <c r="J11" s="155"/>
      <c r="K11" s="152"/>
      <c r="L11" s="155"/>
      <c r="M11" s="152"/>
      <c r="N11" s="155"/>
      <c r="O11" s="152" t="s">
        <v>6319</v>
      </c>
      <c r="P11" s="164" t="s">
        <v>1355</v>
      </c>
      <c r="Q11" s="160" t="s">
        <v>2799</v>
      </c>
      <c r="R11" s="164" t="s">
        <v>1355</v>
      </c>
      <c r="S11" s="152" t="s">
        <v>6041</v>
      </c>
      <c r="T11" s="155" t="s">
        <v>6313</v>
      </c>
    </row>
    <row r="12" spans="1:20" ht="76.05" customHeight="1" x14ac:dyDescent="0.3">
      <c r="A12" s="157">
        <v>108</v>
      </c>
      <c r="B12" s="156" t="s">
        <v>894</v>
      </c>
      <c r="C12" s="158">
        <v>0</v>
      </c>
      <c r="D12" s="156"/>
      <c r="E12" s="156"/>
      <c r="F12" s="156"/>
      <c r="G12" s="156"/>
      <c r="H12" s="156" t="s">
        <v>895</v>
      </c>
      <c r="I12" s="156" t="s">
        <v>3654</v>
      </c>
      <c r="J12" s="156"/>
      <c r="K12" s="156"/>
      <c r="L12" s="156"/>
      <c r="M12" s="156"/>
      <c r="N12" s="156"/>
      <c r="O12" s="156" t="s">
        <v>6320</v>
      </c>
      <c r="P12" s="161" t="s">
        <v>1356</v>
      </c>
      <c r="Q12" s="161" t="s">
        <v>2065</v>
      </c>
      <c r="R12" s="161" t="s">
        <v>2805</v>
      </c>
      <c r="S12" s="156"/>
      <c r="T12" s="156" t="s">
        <v>6313</v>
      </c>
    </row>
    <row r="13" spans="1:20" ht="76.05" customHeight="1" x14ac:dyDescent="0.3">
      <c r="A13" s="166">
        <v>109</v>
      </c>
      <c r="B13" s="155" t="s">
        <v>518</v>
      </c>
      <c r="C13" s="154">
        <v>1</v>
      </c>
      <c r="D13" s="155"/>
      <c r="E13" s="154">
        <v>1</v>
      </c>
      <c r="F13" s="155"/>
      <c r="G13" s="154">
        <v>1</v>
      </c>
      <c r="H13" s="155" t="s">
        <v>896</v>
      </c>
      <c r="I13" s="152" t="s">
        <v>3656</v>
      </c>
      <c r="J13" s="155"/>
      <c r="K13" s="152"/>
      <c r="L13" s="155"/>
      <c r="M13" s="152"/>
      <c r="N13" s="162">
        <v>325</v>
      </c>
      <c r="O13" s="152" t="s">
        <v>6321</v>
      </c>
      <c r="P13" s="164" t="s">
        <v>1357</v>
      </c>
      <c r="Q13" s="160" t="s">
        <v>2809</v>
      </c>
      <c r="R13" s="164" t="s">
        <v>6059</v>
      </c>
      <c r="S13" s="152" t="s">
        <v>6322</v>
      </c>
      <c r="T13" s="155" t="s">
        <v>6313</v>
      </c>
    </row>
    <row r="14" spans="1:20" ht="76.05" customHeight="1" x14ac:dyDescent="0.3">
      <c r="A14" s="157">
        <v>110</v>
      </c>
      <c r="B14" s="156" t="s">
        <v>897</v>
      </c>
      <c r="C14" s="158">
        <v>1</v>
      </c>
      <c r="D14" s="158">
        <v>1</v>
      </c>
      <c r="E14" s="156"/>
      <c r="F14" s="156"/>
      <c r="G14" s="158">
        <v>1</v>
      </c>
      <c r="H14" s="156" t="s">
        <v>898</v>
      </c>
      <c r="I14" s="156" t="s">
        <v>3659</v>
      </c>
      <c r="J14" s="156"/>
      <c r="K14" s="156"/>
      <c r="L14" s="156"/>
      <c r="M14" s="156"/>
      <c r="N14" s="156"/>
      <c r="O14" s="156" t="s">
        <v>6323</v>
      </c>
      <c r="P14" s="161" t="s">
        <v>1358</v>
      </c>
      <c r="Q14" s="161" t="s">
        <v>2814</v>
      </c>
      <c r="R14" s="161" t="s">
        <v>6084</v>
      </c>
      <c r="S14" s="156" t="s">
        <v>6324</v>
      </c>
      <c r="T14" s="156" t="s">
        <v>6313</v>
      </c>
    </row>
    <row r="15" spans="1:20" ht="76.05" customHeight="1" x14ac:dyDescent="0.3">
      <c r="A15" s="166">
        <v>111</v>
      </c>
      <c r="B15" s="155" t="s">
        <v>527</v>
      </c>
      <c r="C15" s="154">
        <v>1</v>
      </c>
      <c r="D15" s="162">
        <v>1</v>
      </c>
      <c r="E15" s="152"/>
      <c r="F15" s="155"/>
      <c r="G15" s="152"/>
      <c r="H15" s="155" t="s">
        <v>899</v>
      </c>
      <c r="I15" s="152" t="s">
        <v>3661</v>
      </c>
      <c r="J15" s="155"/>
      <c r="K15" s="152"/>
      <c r="L15" s="155"/>
      <c r="M15" s="152"/>
      <c r="N15" s="155"/>
      <c r="O15" s="152" t="s">
        <v>6325</v>
      </c>
      <c r="P15" s="164" t="s">
        <v>1359</v>
      </c>
      <c r="Q15" s="160" t="s">
        <v>1359</v>
      </c>
      <c r="R15" s="164" t="s">
        <v>6106</v>
      </c>
      <c r="S15" s="152" t="s">
        <v>6097</v>
      </c>
      <c r="T15" s="155" t="s">
        <v>6313</v>
      </c>
    </row>
    <row r="16" spans="1:20" ht="76.05" customHeight="1" x14ac:dyDescent="0.3">
      <c r="A16" s="157">
        <v>112</v>
      </c>
      <c r="B16" s="156" t="s">
        <v>534</v>
      </c>
      <c r="C16" s="158">
        <v>3</v>
      </c>
      <c r="D16" s="158">
        <v>3</v>
      </c>
      <c r="E16" s="156"/>
      <c r="F16" s="156"/>
      <c r="G16" s="156"/>
      <c r="H16" s="156" t="s">
        <v>900</v>
      </c>
      <c r="I16" s="156" t="s">
        <v>3665</v>
      </c>
      <c r="J16" s="156"/>
      <c r="K16" s="156"/>
      <c r="L16" s="156"/>
      <c r="M16" s="156"/>
      <c r="N16" s="156"/>
      <c r="O16" s="156" t="s">
        <v>6326</v>
      </c>
      <c r="P16" s="161" t="s">
        <v>1360</v>
      </c>
      <c r="Q16" s="161" t="s">
        <v>2824</v>
      </c>
      <c r="R16" s="161" t="s">
        <v>6117</v>
      </c>
      <c r="S16" s="156" t="s">
        <v>6327</v>
      </c>
      <c r="T16" s="156" t="s">
        <v>6313</v>
      </c>
    </row>
    <row r="17" spans="1:20" ht="76.05" customHeight="1" x14ac:dyDescent="0.3">
      <c r="A17" s="166">
        <v>113</v>
      </c>
      <c r="B17" s="155" t="s">
        <v>547</v>
      </c>
      <c r="C17" s="154">
        <v>1</v>
      </c>
      <c r="D17" s="162">
        <v>1</v>
      </c>
      <c r="E17" s="152"/>
      <c r="F17" s="155"/>
      <c r="G17" s="152"/>
      <c r="H17" s="155" t="s">
        <v>902</v>
      </c>
      <c r="I17" s="152" t="s">
        <v>3668</v>
      </c>
      <c r="J17" s="155"/>
      <c r="K17" s="152"/>
      <c r="L17" s="155"/>
      <c r="M17" s="152"/>
      <c r="N17" s="155"/>
      <c r="O17" s="152" t="s">
        <v>6328</v>
      </c>
      <c r="P17" s="164" t="s">
        <v>1361</v>
      </c>
      <c r="Q17" s="160" t="s">
        <v>1361</v>
      </c>
      <c r="R17" s="164" t="s">
        <v>6143</v>
      </c>
      <c r="S17" s="152" t="s">
        <v>6135</v>
      </c>
      <c r="T17" s="155" t="s">
        <v>6313</v>
      </c>
    </row>
    <row r="18" spans="1:20" ht="76.05" customHeight="1" x14ac:dyDescent="0.3">
      <c r="A18" s="157">
        <v>114</v>
      </c>
      <c r="B18" s="156" t="s">
        <v>903</v>
      </c>
      <c r="C18" s="158">
        <v>1</v>
      </c>
      <c r="D18" s="158">
        <v>1</v>
      </c>
      <c r="E18" s="156"/>
      <c r="F18" s="156"/>
      <c r="G18" s="158">
        <v>1</v>
      </c>
      <c r="H18" s="156" t="s">
        <v>904</v>
      </c>
      <c r="I18" s="156" t="s">
        <v>3670</v>
      </c>
      <c r="J18" s="156"/>
      <c r="K18" s="156"/>
      <c r="L18" s="156"/>
      <c r="M18" s="156"/>
      <c r="N18" s="156"/>
      <c r="O18" s="156" t="s">
        <v>6329</v>
      </c>
      <c r="P18" s="161" t="s">
        <v>1362</v>
      </c>
      <c r="Q18" s="161" t="s">
        <v>2106</v>
      </c>
      <c r="R18" s="161" t="s">
        <v>6154</v>
      </c>
      <c r="S18" s="156" t="s">
        <v>6330</v>
      </c>
      <c r="T18" s="156" t="s">
        <v>6313</v>
      </c>
    </row>
    <row r="19" spans="1:20" ht="76.05" customHeight="1" x14ac:dyDescent="0.3">
      <c r="A19" s="166">
        <v>115</v>
      </c>
      <c r="B19" s="155" t="s">
        <v>555</v>
      </c>
      <c r="C19" s="154">
        <v>1</v>
      </c>
      <c r="D19" s="162">
        <v>1</v>
      </c>
      <c r="E19" s="152"/>
      <c r="F19" s="155"/>
      <c r="G19" s="152"/>
      <c r="H19" s="155" t="s">
        <v>905</v>
      </c>
      <c r="I19" s="152" t="s">
        <v>3673</v>
      </c>
      <c r="J19" s="155"/>
      <c r="K19" s="152"/>
      <c r="L19" s="155"/>
      <c r="M19" s="152"/>
      <c r="N19" s="155"/>
      <c r="O19" s="152" t="s">
        <v>6331</v>
      </c>
      <c r="P19" s="164" t="s">
        <v>559</v>
      </c>
      <c r="Q19" s="160" t="s">
        <v>2839</v>
      </c>
      <c r="R19" s="164" t="s">
        <v>6175</v>
      </c>
      <c r="S19" s="152" t="s">
        <v>6166</v>
      </c>
      <c r="T19" s="155" t="s">
        <v>6313</v>
      </c>
    </row>
    <row r="20" spans="1:20" ht="76.05" customHeight="1" x14ac:dyDescent="0.3">
      <c r="A20" s="157">
        <v>116</v>
      </c>
      <c r="B20" s="156" t="s">
        <v>906</v>
      </c>
      <c r="C20" s="158">
        <v>0</v>
      </c>
      <c r="D20" s="156"/>
      <c r="E20" s="156"/>
      <c r="F20" s="156"/>
      <c r="G20" s="156"/>
      <c r="H20" s="156" t="s">
        <v>907</v>
      </c>
      <c r="I20" s="156" t="s">
        <v>3675</v>
      </c>
      <c r="J20" s="156"/>
      <c r="K20" s="156"/>
      <c r="L20" s="156"/>
      <c r="M20" s="156"/>
      <c r="N20" s="156"/>
      <c r="O20" s="156" t="s">
        <v>6332</v>
      </c>
      <c r="P20" s="161" t="s">
        <v>1363</v>
      </c>
      <c r="Q20" s="161" t="s">
        <v>2844</v>
      </c>
      <c r="R20" s="161" t="s">
        <v>2846</v>
      </c>
      <c r="S20" s="156"/>
      <c r="T20" s="156" t="s">
        <v>6313</v>
      </c>
    </row>
    <row r="21" spans="1:20" ht="76.05" customHeight="1" x14ac:dyDescent="0.3">
      <c r="A21" s="166">
        <v>117</v>
      </c>
      <c r="B21" s="155" t="s">
        <v>908</v>
      </c>
      <c r="C21" s="154">
        <v>1</v>
      </c>
      <c r="D21" s="162">
        <v>1</v>
      </c>
      <c r="E21" s="152"/>
      <c r="F21" s="155"/>
      <c r="G21" s="152"/>
      <c r="H21" s="155" t="s">
        <v>909</v>
      </c>
      <c r="I21" s="152" t="s">
        <v>3678</v>
      </c>
      <c r="J21" s="155"/>
      <c r="K21" s="152"/>
      <c r="L21" s="155"/>
      <c r="M21" s="152"/>
      <c r="N21" s="155"/>
      <c r="O21" s="152" t="s">
        <v>6333</v>
      </c>
      <c r="P21" s="164" t="s">
        <v>1364</v>
      </c>
      <c r="Q21" s="160" t="s">
        <v>2850</v>
      </c>
      <c r="R21" s="164" t="s">
        <v>6185</v>
      </c>
      <c r="S21" s="152" t="s">
        <v>6177</v>
      </c>
      <c r="T21" s="155" t="s">
        <v>6313</v>
      </c>
    </row>
    <row r="22" spans="1:20" ht="76.05" customHeight="1" x14ac:dyDescent="0.3">
      <c r="A22" s="157">
        <v>118</v>
      </c>
      <c r="B22" s="156" t="s">
        <v>561</v>
      </c>
      <c r="C22" s="158">
        <v>1</v>
      </c>
      <c r="D22" s="156"/>
      <c r="E22" s="158">
        <v>1</v>
      </c>
      <c r="F22" s="156"/>
      <c r="G22" s="156"/>
      <c r="H22" s="156" t="s">
        <v>910</v>
      </c>
      <c r="I22" s="156" t="s">
        <v>3681</v>
      </c>
      <c r="J22" s="156"/>
      <c r="K22" s="156"/>
      <c r="L22" s="156"/>
      <c r="M22" s="158">
        <v>30</v>
      </c>
      <c r="N22" s="156"/>
      <c r="O22" s="156" t="s">
        <v>6334</v>
      </c>
      <c r="P22" s="161" t="s">
        <v>1365</v>
      </c>
      <c r="Q22" s="161" t="s">
        <v>2856</v>
      </c>
      <c r="R22" s="161" t="s">
        <v>567</v>
      </c>
      <c r="S22" s="156" t="s">
        <v>6187</v>
      </c>
      <c r="T22" s="156" t="s">
        <v>6313</v>
      </c>
    </row>
    <row r="23" spans="1:20" ht="76.05" customHeight="1" x14ac:dyDescent="0.3">
      <c r="A23" s="166">
        <v>119</v>
      </c>
      <c r="B23" s="155" t="s">
        <v>911</v>
      </c>
      <c r="C23" s="154">
        <v>0</v>
      </c>
      <c r="D23" s="155"/>
      <c r="E23" s="152"/>
      <c r="F23" s="155"/>
      <c r="G23" s="152"/>
      <c r="H23" s="155" t="s">
        <v>912</v>
      </c>
      <c r="I23" s="152" t="s">
        <v>3685</v>
      </c>
      <c r="J23" s="155"/>
      <c r="K23" s="152"/>
      <c r="L23" s="155"/>
      <c r="M23" s="152"/>
      <c r="N23" s="155"/>
      <c r="O23" s="152" t="s">
        <v>6335</v>
      </c>
      <c r="P23" s="164" t="s">
        <v>1366</v>
      </c>
      <c r="Q23" s="160" t="s">
        <v>2861</v>
      </c>
      <c r="R23" s="164" t="s">
        <v>1366</v>
      </c>
      <c r="S23" s="152"/>
      <c r="T23" s="155" t="s">
        <v>6313</v>
      </c>
    </row>
    <row r="24" spans="1:20" ht="76.05" customHeight="1" x14ac:dyDescent="0.3">
      <c r="A24" s="157">
        <v>120</v>
      </c>
      <c r="B24" s="156" t="s">
        <v>569</v>
      </c>
      <c r="C24" s="158">
        <v>0</v>
      </c>
      <c r="D24" s="156"/>
      <c r="E24" s="156"/>
      <c r="F24" s="156"/>
      <c r="G24" s="158">
        <v>1</v>
      </c>
      <c r="H24" s="156" t="s">
        <v>913</v>
      </c>
      <c r="I24" s="156" t="s">
        <v>3689</v>
      </c>
      <c r="J24" s="156"/>
      <c r="K24" s="156"/>
      <c r="L24" s="156"/>
      <c r="M24" s="156"/>
      <c r="N24" s="156"/>
      <c r="O24" s="156" t="s">
        <v>6336</v>
      </c>
      <c r="P24" s="161" t="s">
        <v>1367</v>
      </c>
      <c r="Q24" s="161" t="s">
        <v>2866</v>
      </c>
      <c r="R24" s="161" t="s">
        <v>6204</v>
      </c>
      <c r="S24" s="156" t="s">
        <v>6196</v>
      </c>
      <c r="T24" s="156" t="s">
        <v>6313</v>
      </c>
    </row>
    <row r="25" spans="1:20" ht="76.05" customHeight="1" x14ac:dyDescent="0.3">
      <c r="A25" s="166">
        <v>121</v>
      </c>
      <c r="B25" s="155" t="s">
        <v>576</v>
      </c>
      <c r="C25" s="154">
        <v>2</v>
      </c>
      <c r="D25" s="155"/>
      <c r="E25" s="154">
        <v>2</v>
      </c>
      <c r="F25" s="155"/>
      <c r="G25" s="152"/>
      <c r="H25" s="155" t="s">
        <v>914</v>
      </c>
      <c r="I25" s="152" t="s">
        <v>3691</v>
      </c>
      <c r="J25" s="155"/>
      <c r="K25" s="152"/>
      <c r="L25" s="155"/>
      <c r="M25" s="154">
        <v>500</v>
      </c>
      <c r="N25" s="155"/>
      <c r="O25" s="152" t="s">
        <v>6337</v>
      </c>
      <c r="P25" s="164" t="s">
        <v>1368</v>
      </c>
      <c r="Q25" s="160" t="s">
        <v>1368</v>
      </c>
      <c r="R25" s="164" t="s">
        <v>582</v>
      </c>
      <c r="S25" s="152" t="s">
        <v>6338</v>
      </c>
      <c r="T25" s="155" t="s">
        <v>6313</v>
      </c>
    </row>
    <row r="26" spans="1:20" ht="76.05" customHeight="1" x14ac:dyDescent="0.3">
      <c r="A26" s="157">
        <v>122</v>
      </c>
      <c r="B26" s="156" t="s">
        <v>596</v>
      </c>
      <c r="C26" s="158">
        <v>2</v>
      </c>
      <c r="D26" s="158">
        <v>1</v>
      </c>
      <c r="E26" s="158">
        <v>1</v>
      </c>
      <c r="F26" s="156"/>
      <c r="G26" s="156"/>
      <c r="H26" s="156" t="s">
        <v>916</v>
      </c>
      <c r="I26" s="156" t="s">
        <v>3694</v>
      </c>
      <c r="J26" s="156"/>
      <c r="K26" s="156"/>
      <c r="L26" s="156"/>
      <c r="M26" s="158">
        <v>220</v>
      </c>
      <c r="N26" s="156"/>
      <c r="O26" s="156" t="s">
        <v>6339</v>
      </c>
      <c r="P26" s="161" t="s">
        <v>1369</v>
      </c>
      <c r="Q26" s="161" t="s">
        <v>1369</v>
      </c>
      <c r="R26" s="161" t="s">
        <v>601</v>
      </c>
      <c r="S26" s="156" t="s">
        <v>6340</v>
      </c>
      <c r="T26" s="156" t="s">
        <v>6313</v>
      </c>
    </row>
    <row r="27" spans="1:20" ht="76.05" customHeight="1" x14ac:dyDescent="0.3">
      <c r="A27" s="166">
        <v>123</v>
      </c>
      <c r="B27" s="155" t="s">
        <v>606</v>
      </c>
      <c r="C27" s="154">
        <v>3</v>
      </c>
      <c r="D27" s="162">
        <v>2</v>
      </c>
      <c r="E27" s="154">
        <v>1</v>
      </c>
      <c r="F27" s="155"/>
      <c r="G27" s="154">
        <v>1</v>
      </c>
      <c r="H27" s="155" t="s">
        <v>918</v>
      </c>
      <c r="I27" s="152" t="s">
        <v>3696</v>
      </c>
      <c r="J27" s="155"/>
      <c r="K27" s="152"/>
      <c r="L27" s="155"/>
      <c r="M27" s="154">
        <v>70</v>
      </c>
      <c r="N27" s="155"/>
      <c r="O27" s="152" t="s">
        <v>6341</v>
      </c>
      <c r="P27" s="164" t="s">
        <v>1370</v>
      </c>
      <c r="Q27" s="160" t="s">
        <v>2879</v>
      </c>
      <c r="R27" s="164" t="s">
        <v>611</v>
      </c>
      <c r="S27" s="152" t="s">
        <v>6342</v>
      </c>
      <c r="T27" s="155" t="s">
        <v>6313</v>
      </c>
    </row>
    <row r="28" spans="1:20" ht="76.05" customHeight="1" x14ac:dyDescent="0.3">
      <c r="A28" s="157">
        <v>124</v>
      </c>
      <c r="B28" s="156" t="s">
        <v>920</v>
      </c>
      <c r="C28" s="158">
        <v>0</v>
      </c>
      <c r="D28" s="156"/>
      <c r="E28" s="156"/>
      <c r="F28" s="156"/>
      <c r="G28" s="158">
        <v>1</v>
      </c>
      <c r="H28" s="156" t="s">
        <v>921</v>
      </c>
      <c r="I28" s="156" t="s">
        <v>3700</v>
      </c>
      <c r="J28" s="156"/>
      <c r="K28" s="156"/>
      <c r="L28" s="156"/>
      <c r="M28" s="156"/>
      <c r="N28" s="156"/>
      <c r="O28" s="156" t="s">
        <v>6343</v>
      </c>
      <c r="P28" s="161" t="s">
        <v>1371</v>
      </c>
      <c r="Q28" s="161" t="s">
        <v>1371</v>
      </c>
      <c r="R28" s="161" t="s">
        <v>2171</v>
      </c>
      <c r="S28" s="156" t="s">
        <v>6278</v>
      </c>
      <c r="T28" s="156" t="s">
        <v>6313</v>
      </c>
    </row>
    <row r="29" spans="1:20" ht="76.05" customHeight="1" x14ac:dyDescent="0.3">
      <c r="A29" s="166">
        <v>125</v>
      </c>
      <c r="B29" s="155" t="s">
        <v>627</v>
      </c>
      <c r="C29" s="154">
        <v>1</v>
      </c>
      <c r="D29" s="155"/>
      <c r="E29" s="154">
        <v>1</v>
      </c>
      <c r="F29" s="155"/>
      <c r="G29" s="152"/>
      <c r="H29" s="155" t="s">
        <v>922</v>
      </c>
      <c r="I29" s="152" t="s">
        <v>3702</v>
      </c>
      <c r="J29" s="155"/>
      <c r="K29" s="152"/>
      <c r="L29" s="155"/>
      <c r="M29" s="152"/>
      <c r="N29" s="155"/>
      <c r="O29" s="152" t="s">
        <v>6344</v>
      </c>
      <c r="P29" s="164" t="s">
        <v>1372</v>
      </c>
      <c r="Q29" s="160" t="s">
        <v>2888</v>
      </c>
      <c r="R29" s="164" t="s">
        <v>633</v>
      </c>
      <c r="S29" s="152" t="s">
        <v>6288</v>
      </c>
      <c r="T29" s="155" t="s">
        <v>6313</v>
      </c>
    </row>
  </sheetData>
  <autoFilter ref="A4:T29" xr:uid="{00000000-0009-0000-0000-000032000000}"/>
  <mergeCells count="2">
    <mergeCell ref="A1:T1"/>
    <mergeCell ref="A2:T2"/>
  </mergeCells>
  <hyperlinks>
    <hyperlink ref="P5" r:id="rId1" xr:uid="{00000000-0004-0000-3200-000000000000}"/>
    <hyperlink ref="Q5" r:id="rId2" xr:uid="{00000000-0004-0000-3200-000001000000}"/>
    <hyperlink ref="R5" r:id="rId3" xr:uid="{00000000-0004-0000-3200-000002000000}"/>
    <hyperlink ref="P6" r:id="rId4" xr:uid="{00000000-0004-0000-3200-000003000000}"/>
    <hyperlink ref="Q6" r:id="rId5" xr:uid="{00000000-0004-0000-3200-000004000000}"/>
    <hyperlink ref="R6" r:id="rId6" xr:uid="{00000000-0004-0000-3200-000005000000}"/>
    <hyperlink ref="P7" r:id="rId7" xr:uid="{00000000-0004-0000-3200-000006000000}"/>
    <hyperlink ref="Q7" r:id="rId8" xr:uid="{00000000-0004-0000-3200-000007000000}"/>
    <hyperlink ref="R7" r:id="rId9" xr:uid="{00000000-0004-0000-3200-000008000000}"/>
    <hyperlink ref="P8" r:id="rId10" xr:uid="{00000000-0004-0000-3200-000009000000}"/>
    <hyperlink ref="Q8" r:id="rId11" xr:uid="{00000000-0004-0000-3200-00000A000000}"/>
    <hyperlink ref="R8" r:id="rId12" xr:uid="{00000000-0004-0000-3200-00000B000000}"/>
    <hyperlink ref="P9" r:id="rId13" xr:uid="{00000000-0004-0000-3200-00000C000000}"/>
    <hyperlink ref="Q9" r:id="rId14" xr:uid="{00000000-0004-0000-3200-00000D000000}"/>
    <hyperlink ref="R9" r:id="rId15" xr:uid="{00000000-0004-0000-3200-00000E000000}"/>
    <hyperlink ref="P10" r:id="rId16" xr:uid="{00000000-0004-0000-3200-00000F000000}"/>
    <hyperlink ref="Q10" r:id="rId17" xr:uid="{00000000-0004-0000-3200-000010000000}"/>
    <hyperlink ref="R10" r:id="rId18" xr:uid="{00000000-0004-0000-3200-000011000000}"/>
    <hyperlink ref="P11" r:id="rId19" xr:uid="{00000000-0004-0000-3200-000012000000}"/>
    <hyperlink ref="Q11" r:id="rId20" xr:uid="{00000000-0004-0000-3200-000013000000}"/>
    <hyperlink ref="R11" r:id="rId21" xr:uid="{00000000-0004-0000-3200-000014000000}"/>
    <hyperlink ref="P12" r:id="rId22" xr:uid="{00000000-0004-0000-3200-000015000000}"/>
    <hyperlink ref="Q12" r:id="rId23" xr:uid="{00000000-0004-0000-3200-000016000000}"/>
    <hyperlink ref="R12" r:id="rId24" xr:uid="{00000000-0004-0000-3200-000017000000}"/>
    <hyperlink ref="P13" r:id="rId25" xr:uid="{00000000-0004-0000-3200-000018000000}"/>
    <hyperlink ref="Q13" r:id="rId26" xr:uid="{00000000-0004-0000-3200-000019000000}"/>
    <hyperlink ref="R13" r:id="rId27" xr:uid="{00000000-0004-0000-3200-00001A000000}"/>
    <hyperlink ref="P14" r:id="rId28" xr:uid="{00000000-0004-0000-3200-00001B000000}"/>
    <hyperlink ref="Q14" r:id="rId29" xr:uid="{00000000-0004-0000-3200-00001C000000}"/>
    <hyperlink ref="R14" r:id="rId30" xr:uid="{00000000-0004-0000-3200-00001D000000}"/>
    <hyperlink ref="P15" r:id="rId31" xr:uid="{00000000-0004-0000-3200-00001E000000}"/>
    <hyperlink ref="Q15" r:id="rId32" xr:uid="{00000000-0004-0000-3200-00001F000000}"/>
    <hyperlink ref="R15" r:id="rId33" xr:uid="{00000000-0004-0000-3200-000020000000}"/>
    <hyperlink ref="P16" r:id="rId34" xr:uid="{00000000-0004-0000-3200-000021000000}"/>
    <hyperlink ref="Q16" r:id="rId35" xr:uid="{00000000-0004-0000-3200-000022000000}"/>
    <hyperlink ref="R16" r:id="rId36" xr:uid="{00000000-0004-0000-3200-000023000000}"/>
    <hyperlink ref="P17" r:id="rId37" xr:uid="{00000000-0004-0000-3200-000024000000}"/>
    <hyperlink ref="Q17" r:id="rId38" xr:uid="{00000000-0004-0000-3200-000025000000}"/>
    <hyperlink ref="R17" r:id="rId39" xr:uid="{00000000-0004-0000-3200-000026000000}"/>
    <hyperlink ref="P18" r:id="rId40" xr:uid="{00000000-0004-0000-3200-000027000000}"/>
    <hyperlink ref="Q18" r:id="rId41" xr:uid="{00000000-0004-0000-3200-000028000000}"/>
    <hyperlink ref="R18" r:id="rId42" xr:uid="{00000000-0004-0000-3200-000029000000}"/>
    <hyperlink ref="P19" r:id="rId43" xr:uid="{00000000-0004-0000-3200-00002A000000}"/>
    <hyperlink ref="Q19" r:id="rId44" xr:uid="{00000000-0004-0000-3200-00002B000000}"/>
    <hyperlink ref="R19" r:id="rId45" xr:uid="{00000000-0004-0000-3200-00002C000000}"/>
    <hyperlink ref="P20" r:id="rId46" xr:uid="{00000000-0004-0000-3200-00002D000000}"/>
    <hyperlink ref="Q20" r:id="rId47" xr:uid="{00000000-0004-0000-3200-00002E000000}"/>
    <hyperlink ref="R20" r:id="rId48" xr:uid="{00000000-0004-0000-3200-00002F000000}"/>
    <hyperlink ref="P21" r:id="rId49" xr:uid="{00000000-0004-0000-3200-000030000000}"/>
    <hyperlink ref="Q21" r:id="rId50" xr:uid="{00000000-0004-0000-3200-000031000000}"/>
    <hyperlink ref="R21" r:id="rId51" xr:uid="{00000000-0004-0000-3200-000032000000}"/>
    <hyperlink ref="P22" r:id="rId52" xr:uid="{00000000-0004-0000-3200-000033000000}"/>
    <hyperlink ref="Q22" r:id="rId53" xr:uid="{00000000-0004-0000-3200-000034000000}"/>
    <hyperlink ref="R22" r:id="rId54" xr:uid="{00000000-0004-0000-3200-000035000000}"/>
    <hyperlink ref="P23" r:id="rId55" xr:uid="{00000000-0004-0000-3200-000036000000}"/>
    <hyperlink ref="Q23" r:id="rId56" xr:uid="{00000000-0004-0000-3200-000037000000}"/>
    <hyperlink ref="R23" r:id="rId57" xr:uid="{00000000-0004-0000-3200-000038000000}"/>
    <hyperlink ref="P24" r:id="rId58" xr:uid="{00000000-0004-0000-3200-000039000000}"/>
    <hyperlink ref="Q24" r:id="rId59" xr:uid="{00000000-0004-0000-3200-00003A000000}"/>
    <hyperlink ref="R24" r:id="rId60" xr:uid="{00000000-0004-0000-3200-00003B000000}"/>
    <hyperlink ref="P25" r:id="rId61" xr:uid="{00000000-0004-0000-3200-00003C000000}"/>
    <hyperlink ref="Q25" r:id="rId62" xr:uid="{00000000-0004-0000-3200-00003D000000}"/>
    <hyperlink ref="R25" r:id="rId63" xr:uid="{00000000-0004-0000-3200-00003E000000}"/>
    <hyperlink ref="P26" r:id="rId64" xr:uid="{00000000-0004-0000-3200-00003F000000}"/>
    <hyperlink ref="Q26" r:id="rId65" xr:uid="{00000000-0004-0000-3200-000040000000}"/>
    <hyperlink ref="R26" r:id="rId66" xr:uid="{00000000-0004-0000-3200-000041000000}"/>
    <hyperlink ref="P27" r:id="rId67" xr:uid="{00000000-0004-0000-3200-000042000000}"/>
    <hyperlink ref="Q27" r:id="rId68" xr:uid="{00000000-0004-0000-3200-000043000000}"/>
    <hyperlink ref="R27" r:id="rId69" xr:uid="{00000000-0004-0000-3200-000044000000}"/>
    <hyperlink ref="P28" r:id="rId70" xr:uid="{00000000-0004-0000-3200-000045000000}"/>
    <hyperlink ref="Q28" r:id="rId71" xr:uid="{00000000-0004-0000-3200-000046000000}"/>
    <hyperlink ref="R28" r:id="rId72" xr:uid="{00000000-0004-0000-3200-000047000000}"/>
    <hyperlink ref="P29" r:id="rId73" xr:uid="{00000000-0004-0000-3200-000048000000}"/>
    <hyperlink ref="Q29" r:id="rId74" xr:uid="{00000000-0004-0000-3200-000049000000}"/>
    <hyperlink ref="R29" r:id="rId75" xr:uid="{00000000-0004-0000-3200-00004A000000}"/>
  </hyperlinks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3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5" customWidth="1"/>
    <col min="2" max="2" width="14" customWidth="1"/>
    <col min="3" max="3" width="10" customWidth="1"/>
    <col min="4" max="4" width="29" customWidth="1"/>
    <col min="5" max="5" width="57" customWidth="1"/>
    <col min="6" max="6" width="21" customWidth="1"/>
    <col min="7" max="7" width="25" customWidth="1"/>
    <col min="8" max="8" width="28" customWidth="1"/>
    <col min="9" max="9" width="22" customWidth="1"/>
    <col min="10" max="10" width="69" customWidth="1"/>
    <col min="11" max="11" width="35" customWidth="1"/>
    <col min="12" max="12" width="73" customWidth="1"/>
    <col min="13" max="13" width="75" customWidth="1"/>
    <col min="14" max="14" width="29" customWidth="1"/>
    <col min="15" max="15" width="65" customWidth="1"/>
  </cols>
  <sheetData>
    <row r="1" spans="1:15" ht="34.049999999999997" customHeight="1" x14ac:dyDescent="0.3">
      <c r="A1" s="175" t="s">
        <v>6345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31.95" customHeight="1" x14ac:dyDescent="0.3">
      <c r="A2" s="173" t="s">
        <v>6346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4" spans="1:15" ht="45" customHeight="1" x14ac:dyDescent="0.3">
      <c r="A4" s="151" t="s">
        <v>1253</v>
      </c>
      <c r="B4" s="151" t="s">
        <v>5425</v>
      </c>
      <c r="C4" s="151" t="s">
        <v>709</v>
      </c>
      <c r="D4" s="151" t="s">
        <v>179</v>
      </c>
      <c r="E4" s="151" t="s">
        <v>5426</v>
      </c>
      <c r="F4" s="151" t="s">
        <v>5427</v>
      </c>
      <c r="G4" s="151" t="s">
        <v>5428</v>
      </c>
      <c r="H4" s="151" t="s">
        <v>5429</v>
      </c>
      <c r="I4" s="151" t="s">
        <v>5430</v>
      </c>
      <c r="J4" s="151" t="s">
        <v>5431</v>
      </c>
      <c r="K4" s="151" t="s">
        <v>5432</v>
      </c>
      <c r="L4" s="151" t="s">
        <v>5433</v>
      </c>
      <c r="M4" s="151" t="s">
        <v>8</v>
      </c>
      <c r="N4" s="151" t="s">
        <v>5434</v>
      </c>
      <c r="O4" s="151" t="s">
        <v>5435</v>
      </c>
    </row>
    <row r="5" spans="1:15" ht="76.05" customHeight="1" x14ac:dyDescent="0.3">
      <c r="A5" s="152" t="s">
        <v>5436</v>
      </c>
      <c r="B5" s="155" t="s">
        <v>4056</v>
      </c>
      <c r="C5" s="154">
        <v>8</v>
      </c>
      <c r="D5" s="155" t="s">
        <v>208</v>
      </c>
      <c r="E5" s="152" t="s">
        <v>4057</v>
      </c>
      <c r="F5" s="155" t="s">
        <v>4058</v>
      </c>
      <c r="G5" s="152" t="s">
        <v>4058</v>
      </c>
      <c r="H5" s="155" t="s">
        <v>198</v>
      </c>
      <c r="I5" s="154">
        <v>4800</v>
      </c>
      <c r="J5" s="155" t="s">
        <v>4060</v>
      </c>
      <c r="K5" s="152" t="s">
        <v>5437</v>
      </c>
      <c r="L5" s="155" t="s">
        <v>5438</v>
      </c>
      <c r="M5" s="160" t="s">
        <v>4064</v>
      </c>
      <c r="N5" s="155" t="s">
        <v>5439</v>
      </c>
      <c r="O5" s="152" t="s">
        <v>5440</v>
      </c>
    </row>
    <row r="6" spans="1:15" ht="76.05" customHeight="1" x14ac:dyDescent="0.3">
      <c r="A6" s="156" t="s">
        <v>5436</v>
      </c>
      <c r="B6" s="156" t="s">
        <v>4065</v>
      </c>
      <c r="C6" s="158">
        <v>8</v>
      </c>
      <c r="D6" s="156" t="s">
        <v>208</v>
      </c>
      <c r="E6" s="156" t="s">
        <v>4066</v>
      </c>
      <c r="F6" s="156" t="s">
        <v>4058</v>
      </c>
      <c r="G6" s="156" t="s">
        <v>4058</v>
      </c>
      <c r="H6" s="156" t="s">
        <v>4067</v>
      </c>
      <c r="I6" s="158">
        <v>16000</v>
      </c>
      <c r="J6" s="156" t="s">
        <v>4069</v>
      </c>
      <c r="K6" s="156" t="s">
        <v>5441</v>
      </c>
      <c r="L6" s="156" t="s">
        <v>5438</v>
      </c>
      <c r="M6" s="161" t="s">
        <v>4064</v>
      </c>
      <c r="N6" s="156" t="s">
        <v>5439</v>
      </c>
      <c r="O6" s="156" t="s">
        <v>5440</v>
      </c>
    </row>
    <row r="7" spans="1:15" ht="76.05" customHeight="1" x14ac:dyDescent="0.3">
      <c r="A7" s="152" t="s">
        <v>5436</v>
      </c>
      <c r="B7" s="155" t="s">
        <v>4102</v>
      </c>
      <c r="C7" s="154">
        <v>10</v>
      </c>
      <c r="D7" s="155" t="s">
        <v>755</v>
      </c>
      <c r="E7" s="152" t="s">
        <v>4103</v>
      </c>
      <c r="F7" s="155" t="s">
        <v>4104</v>
      </c>
      <c r="G7" s="152" t="s">
        <v>4104</v>
      </c>
      <c r="H7" s="155" t="s">
        <v>3955</v>
      </c>
      <c r="I7" s="154">
        <v>3200</v>
      </c>
      <c r="J7" s="155" t="s">
        <v>4106</v>
      </c>
      <c r="K7" s="152" t="s">
        <v>5442</v>
      </c>
      <c r="L7" s="155" t="s">
        <v>5438</v>
      </c>
      <c r="M7" s="160" t="s">
        <v>1489</v>
      </c>
      <c r="N7" s="155" t="s">
        <v>5439</v>
      </c>
      <c r="O7" s="152" t="s">
        <v>5440</v>
      </c>
    </row>
    <row r="8" spans="1:15" ht="76.05" customHeight="1" x14ac:dyDescent="0.3">
      <c r="A8" s="156" t="s">
        <v>5436</v>
      </c>
      <c r="B8" s="156" t="s">
        <v>4110</v>
      </c>
      <c r="C8" s="158">
        <v>10</v>
      </c>
      <c r="D8" s="156" t="s">
        <v>755</v>
      </c>
      <c r="E8" s="156" t="s">
        <v>4111</v>
      </c>
      <c r="F8" s="156" t="s">
        <v>4113</v>
      </c>
      <c r="G8" s="156" t="s">
        <v>4113</v>
      </c>
      <c r="H8" s="156" t="s">
        <v>3955</v>
      </c>
      <c r="I8" s="158">
        <v>3000</v>
      </c>
      <c r="J8" s="156" t="s">
        <v>4115</v>
      </c>
      <c r="K8" s="156" t="s">
        <v>5442</v>
      </c>
      <c r="L8" s="156" t="s">
        <v>5438</v>
      </c>
      <c r="M8" s="161" t="s">
        <v>4119</v>
      </c>
      <c r="N8" s="156" t="s">
        <v>5439</v>
      </c>
      <c r="O8" s="156" t="s">
        <v>5440</v>
      </c>
    </row>
    <row r="9" spans="1:15" ht="76.05" customHeight="1" x14ac:dyDescent="0.3">
      <c r="A9" s="152" t="s">
        <v>5436</v>
      </c>
      <c r="B9" s="155" t="s">
        <v>4130</v>
      </c>
      <c r="C9" s="154">
        <v>12</v>
      </c>
      <c r="D9" s="155" t="s">
        <v>761</v>
      </c>
      <c r="E9" s="152" t="s">
        <v>4131</v>
      </c>
      <c r="F9" s="155" t="s">
        <v>4133</v>
      </c>
      <c r="G9" s="152" t="s">
        <v>4133</v>
      </c>
      <c r="H9" s="155" t="s">
        <v>4132</v>
      </c>
      <c r="I9" s="154">
        <v>75</v>
      </c>
      <c r="J9" s="155" t="s">
        <v>4135</v>
      </c>
      <c r="K9" s="152" t="s">
        <v>5442</v>
      </c>
      <c r="L9" s="155" t="s">
        <v>5438</v>
      </c>
      <c r="M9" s="160" t="s">
        <v>1503</v>
      </c>
      <c r="N9" s="155" t="s">
        <v>5439</v>
      </c>
      <c r="O9" s="152" t="s">
        <v>5440</v>
      </c>
    </row>
    <row r="10" spans="1:15" ht="76.05" customHeight="1" x14ac:dyDescent="0.3">
      <c r="A10" s="156" t="s">
        <v>5436</v>
      </c>
      <c r="B10" s="156" t="s">
        <v>4312</v>
      </c>
      <c r="C10" s="158">
        <v>17</v>
      </c>
      <c r="D10" s="156" t="s">
        <v>254</v>
      </c>
      <c r="E10" s="156" t="s">
        <v>4313</v>
      </c>
      <c r="F10" s="156" t="s">
        <v>4315</v>
      </c>
      <c r="G10" s="156" t="s">
        <v>4315</v>
      </c>
      <c r="H10" s="156" t="s">
        <v>4314</v>
      </c>
      <c r="I10" s="158">
        <v>700</v>
      </c>
      <c r="J10" s="156" t="s">
        <v>4317</v>
      </c>
      <c r="K10" s="156" t="s">
        <v>5442</v>
      </c>
      <c r="L10" s="156" t="s">
        <v>5438</v>
      </c>
      <c r="M10" s="161" t="s">
        <v>4320</v>
      </c>
      <c r="N10" s="156" t="s">
        <v>5439</v>
      </c>
      <c r="O10" s="156" t="s">
        <v>5440</v>
      </c>
    </row>
    <row r="11" spans="1:15" ht="76.05" customHeight="1" x14ac:dyDescent="0.3">
      <c r="A11" s="152" t="s">
        <v>5436</v>
      </c>
      <c r="B11" s="155" t="s">
        <v>4322</v>
      </c>
      <c r="C11" s="154">
        <v>20</v>
      </c>
      <c r="D11" s="155" t="s">
        <v>781</v>
      </c>
      <c r="E11" s="152" t="s">
        <v>4323</v>
      </c>
      <c r="F11" s="155" t="s">
        <v>4326</v>
      </c>
      <c r="G11" s="152" t="s">
        <v>4326</v>
      </c>
      <c r="H11" s="155" t="s">
        <v>4325</v>
      </c>
      <c r="I11" s="154">
        <v>4000</v>
      </c>
      <c r="J11" s="155" t="s">
        <v>4328</v>
      </c>
      <c r="K11" s="152" t="s">
        <v>5442</v>
      </c>
      <c r="L11" s="155" t="s">
        <v>5438</v>
      </c>
      <c r="M11" s="160" t="s">
        <v>4331</v>
      </c>
      <c r="N11" s="155" t="s">
        <v>5439</v>
      </c>
      <c r="O11" s="152" t="s">
        <v>5440</v>
      </c>
    </row>
    <row r="12" spans="1:15" ht="76.05" customHeight="1" x14ac:dyDescent="0.3">
      <c r="A12" s="156" t="s">
        <v>5443</v>
      </c>
      <c r="B12" s="156" t="s">
        <v>4871</v>
      </c>
      <c r="C12" s="158">
        <v>48</v>
      </c>
      <c r="D12" s="156" t="s">
        <v>326</v>
      </c>
      <c r="E12" s="156" t="s">
        <v>4872</v>
      </c>
      <c r="F12" s="156" t="s">
        <v>4874</v>
      </c>
      <c r="G12" s="156" t="s">
        <v>4874</v>
      </c>
      <c r="H12" s="156" t="s">
        <v>3913</v>
      </c>
      <c r="I12" s="158">
        <v>70</v>
      </c>
      <c r="J12" s="156" t="s">
        <v>4876</v>
      </c>
      <c r="K12" s="156" t="s">
        <v>5261</v>
      </c>
      <c r="L12" s="156" t="s">
        <v>5438</v>
      </c>
      <c r="M12" s="161" t="s">
        <v>332</v>
      </c>
      <c r="N12" s="156" t="s">
        <v>5439</v>
      </c>
      <c r="O12" s="156" t="s">
        <v>5440</v>
      </c>
    </row>
    <row r="13" spans="1:15" ht="76.05" customHeight="1" x14ac:dyDescent="0.3">
      <c r="A13" s="152" t="s">
        <v>5443</v>
      </c>
      <c r="B13" s="155" t="s">
        <v>4881</v>
      </c>
      <c r="C13" s="154">
        <v>28</v>
      </c>
      <c r="D13" s="155" t="s">
        <v>801</v>
      </c>
      <c r="E13" s="152" t="s">
        <v>4882</v>
      </c>
      <c r="F13" s="155" t="s">
        <v>4884</v>
      </c>
      <c r="G13" s="152" t="s">
        <v>4884</v>
      </c>
      <c r="H13" s="155" t="s">
        <v>198</v>
      </c>
      <c r="I13" s="154">
        <v>100</v>
      </c>
      <c r="J13" s="155" t="s">
        <v>4886</v>
      </c>
      <c r="K13" s="152" t="s">
        <v>5444</v>
      </c>
      <c r="L13" s="155" t="s">
        <v>5438</v>
      </c>
      <c r="M13" s="160" t="s">
        <v>1284</v>
      </c>
      <c r="N13" s="155" t="s">
        <v>5439</v>
      </c>
      <c r="O13" s="152" t="s">
        <v>5440</v>
      </c>
    </row>
    <row r="14" spans="1:15" ht="76.05" customHeight="1" x14ac:dyDescent="0.3">
      <c r="A14" s="156" t="s">
        <v>5443</v>
      </c>
      <c r="B14" s="156" t="s">
        <v>4897</v>
      </c>
      <c r="C14" s="158">
        <v>30</v>
      </c>
      <c r="D14" s="156" t="s">
        <v>267</v>
      </c>
      <c r="E14" s="156" t="s">
        <v>4898</v>
      </c>
      <c r="F14" s="156" t="s">
        <v>4662</v>
      </c>
      <c r="G14" s="156" t="s">
        <v>4662</v>
      </c>
      <c r="H14" s="156" t="s">
        <v>198</v>
      </c>
      <c r="I14" s="158">
        <v>100</v>
      </c>
      <c r="J14" s="156" t="s">
        <v>4900</v>
      </c>
      <c r="K14" s="156" t="s">
        <v>5445</v>
      </c>
      <c r="L14" s="156" t="s">
        <v>5438</v>
      </c>
      <c r="M14" s="161" t="s">
        <v>4904</v>
      </c>
      <c r="N14" s="156" t="s">
        <v>5439</v>
      </c>
      <c r="O14" s="156" t="s">
        <v>5440</v>
      </c>
    </row>
    <row r="15" spans="1:15" ht="76.05" customHeight="1" x14ac:dyDescent="0.3">
      <c r="A15" s="152" t="s">
        <v>5446</v>
      </c>
      <c r="B15" s="155" t="s">
        <v>5140</v>
      </c>
      <c r="C15" s="154">
        <v>55</v>
      </c>
      <c r="D15" s="155" t="s">
        <v>358</v>
      </c>
      <c r="E15" s="152" t="s">
        <v>5141</v>
      </c>
      <c r="F15" s="155" t="s">
        <v>5143</v>
      </c>
      <c r="G15" s="152" t="s">
        <v>5143</v>
      </c>
      <c r="H15" s="155" t="s">
        <v>198</v>
      </c>
      <c r="I15" s="154">
        <v>2000</v>
      </c>
      <c r="J15" s="155" t="s">
        <v>5145</v>
      </c>
      <c r="K15" s="152" t="s">
        <v>5149</v>
      </c>
      <c r="L15" s="155" t="s">
        <v>5447</v>
      </c>
      <c r="M15" s="160" t="s">
        <v>364</v>
      </c>
      <c r="N15" s="155" t="s">
        <v>5439</v>
      </c>
      <c r="O15" s="152" t="s">
        <v>5148</v>
      </c>
    </row>
    <row r="16" spans="1:15" ht="76.05" customHeight="1" x14ac:dyDescent="0.3">
      <c r="A16" s="156" t="s">
        <v>5446</v>
      </c>
      <c r="B16" s="156" t="s">
        <v>5243</v>
      </c>
      <c r="C16" s="158">
        <v>66</v>
      </c>
      <c r="D16" s="156" t="s">
        <v>855</v>
      </c>
      <c r="E16" s="156" t="s">
        <v>5244</v>
      </c>
      <c r="F16" s="156" t="s">
        <v>5246</v>
      </c>
      <c r="G16" s="156" t="s">
        <v>5246</v>
      </c>
      <c r="H16" s="156" t="s">
        <v>4132</v>
      </c>
      <c r="I16" s="158">
        <v>181</v>
      </c>
      <c r="J16" s="156" t="s">
        <v>5248</v>
      </c>
      <c r="K16" s="156" t="s">
        <v>5442</v>
      </c>
      <c r="L16" s="156" t="s">
        <v>5448</v>
      </c>
      <c r="M16" s="161" t="s">
        <v>1317</v>
      </c>
      <c r="N16" s="156" t="s">
        <v>5439</v>
      </c>
      <c r="O16" s="156" t="s">
        <v>5139</v>
      </c>
    </row>
    <row r="17" spans="1:15" ht="76.05" customHeight="1" x14ac:dyDescent="0.3">
      <c r="A17" s="152" t="s">
        <v>5446</v>
      </c>
      <c r="B17" s="155" t="s">
        <v>5253</v>
      </c>
      <c r="C17" s="154">
        <v>71</v>
      </c>
      <c r="D17" s="155" t="s">
        <v>404</v>
      </c>
      <c r="E17" s="152" t="s">
        <v>5254</v>
      </c>
      <c r="F17" s="155" t="s">
        <v>5255</v>
      </c>
      <c r="G17" s="152" t="s">
        <v>5255</v>
      </c>
      <c r="H17" s="155" t="s">
        <v>3913</v>
      </c>
      <c r="I17" s="154">
        <v>1100</v>
      </c>
      <c r="J17" s="155" t="s">
        <v>5257</v>
      </c>
      <c r="K17" s="152" t="s">
        <v>5261</v>
      </c>
      <c r="L17" s="155" t="s">
        <v>5449</v>
      </c>
      <c r="M17" s="160" t="s">
        <v>410</v>
      </c>
      <c r="N17" s="155" t="s">
        <v>5439</v>
      </c>
      <c r="O17" s="152" t="s">
        <v>5139</v>
      </c>
    </row>
    <row r="18" spans="1:15" ht="76.05" customHeight="1" x14ac:dyDescent="0.3">
      <c r="A18" s="156" t="s">
        <v>5446</v>
      </c>
      <c r="B18" s="156" t="s">
        <v>5292</v>
      </c>
      <c r="C18" s="158">
        <v>73</v>
      </c>
      <c r="D18" s="156" t="s">
        <v>412</v>
      </c>
      <c r="E18" s="156" t="s">
        <v>5293</v>
      </c>
      <c r="F18" s="156" t="s">
        <v>5295</v>
      </c>
      <c r="G18" s="156" t="s">
        <v>5295</v>
      </c>
      <c r="H18" s="156" t="s">
        <v>4067</v>
      </c>
      <c r="I18" s="158">
        <v>5500</v>
      </c>
      <c r="J18" s="156" t="s">
        <v>5297</v>
      </c>
      <c r="K18" s="156" t="s">
        <v>5450</v>
      </c>
      <c r="L18" s="156" t="s">
        <v>5451</v>
      </c>
      <c r="M18" s="161" t="s">
        <v>5302</v>
      </c>
      <c r="N18" s="156" t="s">
        <v>5439</v>
      </c>
      <c r="O18" s="156" t="s">
        <v>5139</v>
      </c>
    </row>
    <row r="19" spans="1:15" ht="76.05" customHeight="1" x14ac:dyDescent="0.3">
      <c r="A19" s="152" t="s">
        <v>5917</v>
      </c>
      <c r="B19" s="155" t="s">
        <v>5564</v>
      </c>
      <c r="C19" s="154">
        <v>77</v>
      </c>
      <c r="D19" s="155" t="s">
        <v>453</v>
      </c>
      <c r="E19" s="152" t="s">
        <v>5565</v>
      </c>
      <c r="F19" s="155" t="s">
        <v>4874</v>
      </c>
      <c r="G19" s="152" t="s">
        <v>4874</v>
      </c>
      <c r="H19" s="155" t="s">
        <v>3913</v>
      </c>
      <c r="I19" s="154">
        <v>20</v>
      </c>
      <c r="J19" s="155" t="s">
        <v>5568</v>
      </c>
      <c r="K19" s="152" t="s">
        <v>5918</v>
      </c>
      <c r="L19" s="155" t="s">
        <v>5919</v>
      </c>
      <c r="M19" s="160" t="s">
        <v>5573</v>
      </c>
      <c r="N19" s="155" t="s">
        <v>5439</v>
      </c>
      <c r="O19" s="152" t="s">
        <v>5574</v>
      </c>
    </row>
    <row r="20" spans="1:15" ht="76.05" customHeight="1" x14ac:dyDescent="0.3">
      <c r="A20" s="156" t="s">
        <v>5917</v>
      </c>
      <c r="B20" s="156" t="s">
        <v>5706</v>
      </c>
      <c r="C20" s="158">
        <v>90</v>
      </c>
      <c r="D20" s="156" t="s">
        <v>488</v>
      </c>
      <c r="E20" s="156" t="s">
        <v>5707</v>
      </c>
      <c r="F20" s="156" t="s">
        <v>5708</v>
      </c>
      <c r="G20" s="156" t="s">
        <v>5708</v>
      </c>
      <c r="H20" s="156" t="s">
        <v>3913</v>
      </c>
      <c r="I20" s="156"/>
      <c r="J20" s="156" t="s">
        <v>5710</v>
      </c>
      <c r="K20" s="156" t="s">
        <v>5715</v>
      </c>
      <c r="L20" s="156" t="s">
        <v>5920</v>
      </c>
      <c r="M20" s="161" t="s">
        <v>494</v>
      </c>
      <c r="N20" s="156" t="s">
        <v>5439</v>
      </c>
      <c r="O20" s="156" t="s">
        <v>5714</v>
      </c>
    </row>
    <row r="21" spans="1:15" ht="76.05" customHeight="1" x14ac:dyDescent="0.3">
      <c r="A21" s="152" t="s">
        <v>5917</v>
      </c>
      <c r="B21" s="155" t="s">
        <v>5739</v>
      </c>
      <c r="C21" s="154">
        <v>91</v>
      </c>
      <c r="D21" s="155" t="s">
        <v>873</v>
      </c>
      <c r="E21" s="152" t="s">
        <v>5740</v>
      </c>
      <c r="F21" s="155" t="s">
        <v>5741</v>
      </c>
      <c r="G21" s="152" t="s">
        <v>5741</v>
      </c>
      <c r="H21" s="155" t="s">
        <v>198</v>
      </c>
      <c r="I21" s="154">
        <v>100</v>
      </c>
      <c r="J21" s="155" t="s">
        <v>5743</v>
      </c>
      <c r="K21" s="152" t="s">
        <v>5921</v>
      </c>
      <c r="L21" s="155" t="s">
        <v>5922</v>
      </c>
      <c r="M21" s="160" t="s">
        <v>5748</v>
      </c>
      <c r="N21" s="155" t="s">
        <v>5439</v>
      </c>
      <c r="O21" s="152" t="s">
        <v>5749</v>
      </c>
    </row>
    <row r="22" spans="1:15" ht="76.05" customHeight="1" x14ac:dyDescent="0.3">
      <c r="A22" s="156" t="s">
        <v>5917</v>
      </c>
      <c r="B22" s="156" t="s">
        <v>5838</v>
      </c>
      <c r="C22" s="158">
        <v>98</v>
      </c>
      <c r="D22" s="156" t="s">
        <v>510</v>
      </c>
      <c r="E22" s="156" t="s">
        <v>5839</v>
      </c>
      <c r="F22" s="156" t="s">
        <v>5840</v>
      </c>
      <c r="G22" s="156" t="s">
        <v>5840</v>
      </c>
      <c r="H22" s="156" t="s">
        <v>3913</v>
      </c>
      <c r="I22" s="156"/>
      <c r="J22" s="156" t="s">
        <v>5842</v>
      </c>
      <c r="K22" s="156" t="s">
        <v>5715</v>
      </c>
      <c r="L22" s="156" t="s">
        <v>5923</v>
      </c>
      <c r="M22" s="161" t="s">
        <v>516</v>
      </c>
      <c r="N22" s="156" t="s">
        <v>5439</v>
      </c>
      <c r="O22" s="156" t="s">
        <v>5846</v>
      </c>
    </row>
    <row r="23" spans="1:15" ht="76.05" customHeight="1" x14ac:dyDescent="0.3">
      <c r="A23" s="152" t="s">
        <v>5917</v>
      </c>
      <c r="B23" s="155" t="s">
        <v>5847</v>
      </c>
      <c r="C23" s="154">
        <v>99</v>
      </c>
      <c r="D23" s="155" t="s">
        <v>878</v>
      </c>
      <c r="E23" s="152" t="s">
        <v>5848</v>
      </c>
      <c r="F23" s="155" t="s">
        <v>4808</v>
      </c>
      <c r="G23" s="152" t="s">
        <v>4808</v>
      </c>
      <c r="H23" s="155" t="s">
        <v>5357</v>
      </c>
      <c r="I23" s="154">
        <v>1000</v>
      </c>
      <c r="J23" s="155" t="s">
        <v>5850</v>
      </c>
      <c r="K23" s="152" t="s">
        <v>5921</v>
      </c>
      <c r="L23" s="155" t="s">
        <v>5924</v>
      </c>
      <c r="M23" s="160" t="s">
        <v>5855</v>
      </c>
      <c r="N23" s="155" t="s">
        <v>5439</v>
      </c>
      <c r="O23" s="152" t="s">
        <v>5856</v>
      </c>
    </row>
    <row r="24" spans="1:15" ht="76.05" customHeight="1" x14ac:dyDescent="0.3">
      <c r="A24" s="156" t="s">
        <v>6347</v>
      </c>
      <c r="B24" s="156" t="s">
        <v>6050</v>
      </c>
      <c r="C24" s="158">
        <v>109</v>
      </c>
      <c r="D24" s="156" t="s">
        <v>518</v>
      </c>
      <c r="E24" s="156" t="s">
        <v>6051</v>
      </c>
      <c r="F24" s="156" t="s">
        <v>6053</v>
      </c>
      <c r="G24" s="156" t="s">
        <v>6053</v>
      </c>
      <c r="H24" s="156" t="s">
        <v>3913</v>
      </c>
      <c r="I24" s="158">
        <v>20</v>
      </c>
      <c r="J24" s="156" t="s">
        <v>6054</v>
      </c>
      <c r="K24" s="156" t="s">
        <v>6348</v>
      </c>
      <c r="L24" s="156" t="s">
        <v>6349</v>
      </c>
      <c r="M24" s="161" t="s">
        <v>6059</v>
      </c>
      <c r="N24" s="156" t="s">
        <v>6350</v>
      </c>
      <c r="O24" s="156" t="s">
        <v>6060</v>
      </c>
    </row>
    <row r="25" spans="1:15" ht="76.05" customHeight="1" x14ac:dyDescent="0.3">
      <c r="A25" s="152" t="s">
        <v>6347</v>
      </c>
      <c r="B25" s="155" t="s">
        <v>6063</v>
      </c>
      <c r="C25" s="154">
        <v>109</v>
      </c>
      <c r="D25" s="155" t="s">
        <v>518</v>
      </c>
      <c r="E25" s="152" t="s">
        <v>6064</v>
      </c>
      <c r="F25" s="155" t="s">
        <v>6066</v>
      </c>
      <c r="G25" s="152" t="s">
        <v>6066</v>
      </c>
      <c r="H25" s="155" t="s">
        <v>198</v>
      </c>
      <c r="I25" s="154">
        <v>325</v>
      </c>
      <c r="J25" s="155" t="s">
        <v>6068</v>
      </c>
      <c r="K25" s="152" t="s">
        <v>6351</v>
      </c>
      <c r="L25" s="155" t="s">
        <v>6352</v>
      </c>
      <c r="M25" s="160" t="s">
        <v>525</v>
      </c>
      <c r="N25" s="155" t="s">
        <v>6350</v>
      </c>
      <c r="O25" s="152" t="s">
        <v>6073</v>
      </c>
    </row>
    <row r="26" spans="1:15" ht="76.05" customHeight="1" x14ac:dyDescent="0.3">
      <c r="A26" s="156" t="s">
        <v>6347</v>
      </c>
      <c r="B26" s="156" t="s">
        <v>6187</v>
      </c>
      <c r="C26" s="158">
        <v>118</v>
      </c>
      <c r="D26" s="156" t="s">
        <v>561</v>
      </c>
      <c r="E26" s="156" t="s">
        <v>6188</v>
      </c>
      <c r="F26" s="156" t="s">
        <v>6190</v>
      </c>
      <c r="G26" s="156" t="s">
        <v>6190</v>
      </c>
      <c r="H26" s="156" t="s">
        <v>3913</v>
      </c>
      <c r="I26" s="158">
        <v>30</v>
      </c>
      <c r="J26" s="156" t="s">
        <v>6192</v>
      </c>
      <c r="K26" s="156" t="s">
        <v>6353</v>
      </c>
      <c r="L26" s="156" t="s">
        <v>6354</v>
      </c>
      <c r="M26" s="161" t="s">
        <v>567</v>
      </c>
      <c r="N26" s="156" t="s">
        <v>6350</v>
      </c>
      <c r="O26" s="156" t="s">
        <v>6049</v>
      </c>
    </row>
    <row r="27" spans="1:15" ht="76.05" customHeight="1" x14ac:dyDescent="0.3">
      <c r="A27" s="152" t="s">
        <v>6347</v>
      </c>
      <c r="B27" s="155" t="s">
        <v>6206</v>
      </c>
      <c r="C27" s="154">
        <v>121</v>
      </c>
      <c r="D27" s="155" t="s">
        <v>576</v>
      </c>
      <c r="E27" s="152" t="s">
        <v>6207</v>
      </c>
      <c r="F27" s="155" t="s">
        <v>6209</v>
      </c>
      <c r="G27" s="152" t="s">
        <v>6209</v>
      </c>
      <c r="H27" s="155" t="s">
        <v>3913</v>
      </c>
      <c r="I27" s="154">
        <v>200</v>
      </c>
      <c r="J27" s="155" t="s">
        <v>6210</v>
      </c>
      <c r="K27" s="152" t="s">
        <v>6353</v>
      </c>
      <c r="L27" s="155" t="s">
        <v>6355</v>
      </c>
      <c r="M27" s="160" t="s">
        <v>582</v>
      </c>
      <c r="N27" s="155" t="s">
        <v>6350</v>
      </c>
      <c r="O27" s="152" t="s">
        <v>6215</v>
      </c>
    </row>
    <row r="28" spans="1:15" ht="76.05" customHeight="1" x14ac:dyDescent="0.3">
      <c r="A28" s="156" t="s">
        <v>6347</v>
      </c>
      <c r="B28" s="156" t="s">
        <v>6216</v>
      </c>
      <c r="C28" s="158">
        <v>121</v>
      </c>
      <c r="D28" s="156" t="s">
        <v>576</v>
      </c>
      <c r="E28" s="156" t="s">
        <v>6217</v>
      </c>
      <c r="F28" s="156" t="s">
        <v>6219</v>
      </c>
      <c r="G28" s="156" t="s">
        <v>6219</v>
      </c>
      <c r="H28" s="156" t="s">
        <v>3913</v>
      </c>
      <c r="I28" s="158">
        <v>300</v>
      </c>
      <c r="J28" s="156" t="s">
        <v>6220</v>
      </c>
      <c r="K28" s="156" t="s">
        <v>6353</v>
      </c>
      <c r="L28" s="156" t="s">
        <v>6356</v>
      </c>
      <c r="M28" s="161" t="s">
        <v>588</v>
      </c>
      <c r="N28" s="156" t="s">
        <v>6350</v>
      </c>
      <c r="O28" s="156" t="s">
        <v>6049</v>
      </c>
    </row>
    <row r="29" spans="1:15" ht="76.05" customHeight="1" x14ac:dyDescent="0.3">
      <c r="A29" s="152" t="s">
        <v>6347</v>
      </c>
      <c r="B29" s="155" t="s">
        <v>6225</v>
      </c>
      <c r="C29" s="154">
        <v>122</v>
      </c>
      <c r="D29" s="155" t="s">
        <v>596</v>
      </c>
      <c r="E29" s="152" t="s">
        <v>6226</v>
      </c>
      <c r="F29" s="155" t="s">
        <v>5208</v>
      </c>
      <c r="G29" s="152" t="s">
        <v>5208</v>
      </c>
      <c r="H29" s="155" t="s">
        <v>3913</v>
      </c>
      <c r="I29" s="154">
        <v>220</v>
      </c>
      <c r="J29" s="155" t="s">
        <v>6228</v>
      </c>
      <c r="K29" s="152" t="s">
        <v>6353</v>
      </c>
      <c r="L29" s="155" t="s">
        <v>6357</v>
      </c>
      <c r="M29" s="160" t="s">
        <v>601</v>
      </c>
      <c r="N29" s="155" t="s">
        <v>6350</v>
      </c>
      <c r="O29" s="152" t="s">
        <v>6049</v>
      </c>
    </row>
    <row r="30" spans="1:15" ht="76.05" customHeight="1" x14ac:dyDescent="0.3">
      <c r="A30" s="156" t="s">
        <v>6347</v>
      </c>
      <c r="B30" s="156" t="s">
        <v>6241</v>
      </c>
      <c r="C30" s="158">
        <v>123</v>
      </c>
      <c r="D30" s="156" t="s">
        <v>606</v>
      </c>
      <c r="E30" s="156" t="s">
        <v>6242</v>
      </c>
      <c r="F30" s="156" t="s">
        <v>6244</v>
      </c>
      <c r="G30" s="156" t="s">
        <v>6244</v>
      </c>
      <c r="H30" s="156" t="s">
        <v>3913</v>
      </c>
      <c r="I30" s="158">
        <v>70</v>
      </c>
      <c r="J30" s="156" t="s">
        <v>6246</v>
      </c>
      <c r="K30" s="156" t="s">
        <v>6353</v>
      </c>
      <c r="L30" s="156" t="s">
        <v>6358</v>
      </c>
      <c r="M30" s="161" t="s">
        <v>611</v>
      </c>
      <c r="N30" s="156" t="s">
        <v>6350</v>
      </c>
      <c r="O30" s="156" t="s">
        <v>6049</v>
      </c>
    </row>
    <row r="31" spans="1:15" ht="76.05" customHeight="1" x14ac:dyDescent="0.3">
      <c r="A31" s="152" t="s">
        <v>6347</v>
      </c>
      <c r="B31" s="155" t="s">
        <v>6288</v>
      </c>
      <c r="C31" s="154">
        <v>125</v>
      </c>
      <c r="D31" s="155" t="s">
        <v>627</v>
      </c>
      <c r="E31" s="152" t="s">
        <v>6289</v>
      </c>
      <c r="F31" s="155" t="s">
        <v>6291</v>
      </c>
      <c r="G31" s="152" t="s">
        <v>6291</v>
      </c>
      <c r="H31" s="155" t="s">
        <v>3913</v>
      </c>
      <c r="I31" s="152"/>
      <c r="J31" s="155" t="s">
        <v>6292</v>
      </c>
      <c r="K31" s="152" t="s">
        <v>6359</v>
      </c>
      <c r="L31" s="155" t="s">
        <v>6354</v>
      </c>
      <c r="M31" s="160" t="s">
        <v>633</v>
      </c>
      <c r="N31" s="155" t="s">
        <v>6350</v>
      </c>
      <c r="O31" s="152" t="s">
        <v>6296</v>
      </c>
    </row>
  </sheetData>
  <autoFilter ref="A4:O31" xr:uid="{00000000-0009-0000-0000-000033000000}"/>
  <mergeCells count="2">
    <mergeCell ref="A1:O1"/>
    <mergeCell ref="A2:O2"/>
  </mergeCells>
  <hyperlinks>
    <hyperlink ref="M5" r:id="rId1" xr:uid="{00000000-0004-0000-3300-000000000000}"/>
    <hyperlink ref="M6" r:id="rId2" xr:uid="{00000000-0004-0000-3300-000001000000}"/>
    <hyperlink ref="M7" r:id="rId3" xr:uid="{00000000-0004-0000-3300-000002000000}"/>
    <hyperlink ref="M8" r:id="rId4" xr:uid="{00000000-0004-0000-3300-000003000000}"/>
    <hyperlink ref="M9" r:id="rId5" xr:uid="{00000000-0004-0000-3300-000004000000}"/>
    <hyperlink ref="M10" r:id="rId6" xr:uid="{00000000-0004-0000-3300-000005000000}"/>
    <hyperlink ref="M11" r:id="rId7" xr:uid="{00000000-0004-0000-3300-000006000000}"/>
    <hyperlink ref="M12" r:id="rId8" xr:uid="{00000000-0004-0000-3300-000007000000}"/>
    <hyperlink ref="M13" r:id="rId9" xr:uid="{00000000-0004-0000-3300-000008000000}"/>
    <hyperlink ref="M14" r:id="rId10" xr:uid="{00000000-0004-0000-3300-000009000000}"/>
    <hyperlink ref="M15" r:id="rId11" xr:uid="{00000000-0004-0000-3300-00000A000000}"/>
    <hyperlink ref="M16" r:id="rId12" xr:uid="{00000000-0004-0000-3300-00000B000000}"/>
    <hyperlink ref="M17" r:id="rId13" xr:uid="{00000000-0004-0000-3300-00000C000000}"/>
    <hyperlink ref="M18" r:id="rId14" xr:uid="{00000000-0004-0000-3300-00000D000000}"/>
    <hyperlink ref="M19" r:id="rId15" xr:uid="{00000000-0004-0000-3300-00000E000000}"/>
    <hyperlink ref="M20" r:id="rId16" xr:uid="{00000000-0004-0000-3300-00000F000000}"/>
    <hyperlink ref="M21" r:id="rId17" xr:uid="{00000000-0004-0000-3300-000010000000}"/>
    <hyperlink ref="M22" r:id="rId18" xr:uid="{00000000-0004-0000-3300-000011000000}"/>
    <hyperlink ref="M23" r:id="rId19" xr:uid="{00000000-0004-0000-3300-000012000000}"/>
    <hyperlink ref="M24" r:id="rId20" xr:uid="{00000000-0004-0000-3300-000013000000}"/>
    <hyperlink ref="M25" r:id="rId21" xr:uid="{00000000-0004-0000-3300-000014000000}"/>
    <hyperlink ref="M26" r:id="rId22" xr:uid="{00000000-0004-0000-3300-000015000000}"/>
    <hyperlink ref="M27" r:id="rId23" xr:uid="{00000000-0004-0000-3300-000016000000}"/>
    <hyperlink ref="M28" r:id="rId24" xr:uid="{00000000-0004-0000-3300-000017000000}"/>
    <hyperlink ref="M29" r:id="rId25" xr:uid="{00000000-0004-0000-3300-000018000000}"/>
    <hyperlink ref="M30" r:id="rId26" xr:uid="{00000000-0004-0000-3300-000019000000}"/>
    <hyperlink ref="M31" r:id="rId27" xr:uid="{00000000-0004-0000-3300-00001A000000}"/>
  </hyperlink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22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84" customWidth="1"/>
    <col min="2" max="2" width="25" customWidth="1"/>
    <col min="3" max="3" width="20" customWidth="1"/>
    <col min="4" max="4" width="70" customWidth="1"/>
    <col min="5" max="5" width="100" customWidth="1"/>
    <col min="6" max="6" width="71" customWidth="1"/>
  </cols>
  <sheetData>
    <row r="1" spans="1:6" ht="34.049999999999997" customHeight="1" x14ac:dyDescent="0.3">
      <c r="A1" s="175" t="s">
        <v>6360</v>
      </c>
      <c r="B1" s="174"/>
      <c r="C1" s="174"/>
      <c r="D1" s="174"/>
      <c r="E1" s="174"/>
      <c r="F1" s="174"/>
    </row>
    <row r="2" spans="1:6" ht="31.95" customHeight="1" x14ac:dyDescent="0.3">
      <c r="A2" s="173" t="s">
        <v>6361</v>
      </c>
      <c r="B2" s="174"/>
      <c r="C2" s="174"/>
      <c r="D2" s="174"/>
      <c r="E2" s="174"/>
      <c r="F2" s="174"/>
    </row>
    <row r="4" spans="1:6" ht="45" customHeight="1" x14ac:dyDescent="0.3">
      <c r="A4" s="151" t="s">
        <v>154</v>
      </c>
      <c r="B4" s="151" t="s">
        <v>5013</v>
      </c>
      <c r="C4" s="151" t="s">
        <v>6</v>
      </c>
      <c r="D4" s="151" t="s">
        <v>6362</v>
      </c>
      <c r="E4" s="151" t="s">
        <v>6363</v>
      </c>
      <c r="F4" s="151" t="s">
        <v>6364</v>
      </c>
    </row>
    <row r="5" spans="1:6" ht="54" customHeight="1" x14ac:dyDescent="0.3">
      <c r="A5" s="152" t="s">
        <v>6365</v>
      </c>
      <c r="B5" s="153">
        <v>25</v>
      </c>
      <c r="C5" s="152" t="s">
        <v>10</v>
      </c>
      <c r="D5" s="155" t="s">
        <v>6366</v>
      </c>
      <c r="E5" s="152" t="s">
        <v>6367</v>
      </c>
      <c r="F5" s="155" t="s">
        <v>12</v>
      </c>
    </row>
    <row r="6" spans="1:6" ht="54" customHeight="1" x14ac:dyDescent="0.3">
      <c r="A6" s="156" t="s">
        <v>6368</v>
      </c>
      <c r="B6" s="156">
        <f>COUNTIF(T5_PROJEKTE_101_125!F5:F31,"EIGENPROJEKT")</f>
        <v>19</v>
      </c>
      <c r="C6" s="156" t="s">
        <v>14</v>
      </c>
      <c r="D6" s="156" t="s">
        <v>6369</v>
      </c>
      <c r="E6" s="156" t="s">
        <v>6370</v>
      </c>
      <c r="F6" s="156" t="s">
        <v>36</v>
      </c>
    </row>
    <row r="7" spans="1:6" ht="54" customHeight="1" x14ac:dyDescent="0.3">
      <c r="A7" s="152" t="s">
        <v>6371</v>
      </c>
      <c r="B7" s="155">
        <f>COUNTIFS(T5_PROJEKTE_101_125!F5:F31,"EIGENPROJEKT",T5_PROJEKTE_101_125!H5:H31,"VOR")</f>
        <v>12</v>
      </c>
      <c r="C7" s="152" t="s">
        <v>14</v>
      </c>
      <c r="D7" s="155" t="s">
        <v>6372</v>
      </c>
      <c r="E7" s="152" t="s">
        <v>6373</v>
      </c>
      <c r="F7" s="155" t="s">
        <v>36</v>
      </c>
    </row>
    <row r="8" spans="1:6" ht="54" customHeight="1" x14ac:dyDescent="0.3">
      <c r="A8" s="156" t="s">
        <v>6374</v>
      </c>
      <c r="B8" s="156">
        <f>COUNTIFS(T5_PROJEKTE_101_125!F5:F31,"EIGENPROJEKT",T5_PROJEKTE_101_125!H5:H31,"NACH-ERSTBELEG")</f>
        <v>7</v>
      </c>
      <c r="C8" s="156" t="s">
        <v>14</v>
      </c>
      <c r="D8" s="156" t="s">
        <v>6375</v>
      </c>
      <c r="E8" s="156" t="s">
        <v>6376</v>
      </c>
      <c r="F8" s="156" t="s">
        <v>36</v>
      </c>
    </row>
    <row r="9" spans="1:6" ht="54" customHeight="1" x14ac:dyDescent="0.3">
      <c r="A9" s="152" t="s">
        <v>71</v>
      </c>
      <c r="B9" s="155">
        <f>COUNTIFS(T5_PROJEKTE_101_125!F5:F31,"EIGENPROJEKT",T5_PROJEKTE_101_125!H5:H31,"UNKLAR")</f>
        <v>0</v>
      </c>
      <c r="C9" s="152" t="s">
        <v>14</v>
      </c>
      <c r="D9" s="155" t="s">
        <v>6377</v>
      </c>
      <c r="E9" s="152" t="s">
        <v>6378</v>
      </c>
      <c r="F9" s="155" t="s">
        <v>36</v>
      </c>
    </row>
    <row r="10" spans="1:6" ht="54" customHeight="1" x14ac:dyDescent="0.3">
      <c r="A10" s="156" t="s">
        <v>6379</v>
      </c>
      <c r="B10" s="156">
        <f>COUNTIFS(T5_PROJEKTE_101_125!F5:F31,"EIGENPROJEKT",T5_PROJEKTE_101_125!T5:T31,"JA")</f>
        <v>16</v>
      </c>
      <c r="C10" s="156" t="s">
        <v>14</v>
      </c>
      <c r="D10" s="156" t="s">
        <v>6380</v>
      </c>
      <c r="E10" s="156" t="s">
        <v>6381</v>
      </c>
      <c r="F10" s="156" t="s">
        <v>36</v>
      </c>
    </row>
    <row r="11" spans="1:6" ht="54" customHeight="1" x14ac:dyDescent="0.3">
      <c r="A11" s="152"/>
      <c r="B11" s="155"/>
      <c r="C11" s="152"/>
      <c r="D11" s="155"/>
      <c r="E11" s="152"/>
      <c r="F11" s="155"/>
    </row>
    <row r="12" spans="1:6" ht="54" customHeight="1" x14ac:dyDescent="0.3">
      <c r="A12" s="156" t="s">
        <v>6382</v>
      </c>
      <c r="B12" s="157">
        <v>8650</v>
      </c>
      <c r="C12" s="156" t="s">
        <v>24</v>
      </c>
      <c r="D12" s="156" t="s">
        <v>6383</v>
      </c>
      <c r="E12" s="156" t="s">
        <v>6384</v>
      </c>
      <c r="F12" s="156" t="s">
        <v>26</v>
      </c>
    </row>
    <row r="13" spans="1:6" ht="54" customHeight="1" x14ac:dyDescent="0.3">
      <c r="A13" s="152" t="s">
        <v>6385</v>
      </c>
      <c r="B13" s="153">
        <v>8984.7999999999993</v>
      </c>
      <c r="C13" s="152" t="s">
        <v>24</v>
      </c>
      <c r="D13" s="155" t="s">
        <v>6386</v>
      </c>
      <c r="E13" s="152" t="s">
        <v>6387</v>
      </c>
      <c r="F13" s="155" t="s">
        <v>26</v>
      </c>
    </row>
    <row r="14" spans="1:6" ht="54" customHeight="1" x14ac:dyDescent="0.3">
      <c r="A14" s="156" t="s">
        <v>6388</v>
      </c>
      <c r="B14" s="157">
        <v>2000</v>
      </c>
      <c r="C14" s="156" t="s">
        <v>24</v>
      </c>
      <c r="D14" s="156" t="s">
        <v>6389</v>
      </c>
      <c r="E14" s="156" t="s">
        <v>6390</v>
      </c>
      <c r="F14" s="156" t="s">
        <v>26</v>
      </c>
    </row>
    <row r="15" spans="1:6" ht="54" customHeight="1" x14ac:dyDescent="0.3">
      <c r="A15" s="152"/>
      <c r="B15" s="155"/>
      <c r="C15" s="152"/>
      <c r="D15" s="155"/>
      <c r="E15" s="152"/>
      <c r="F15" s="155"/>
    </row>
    <row r="16" spans="1:6" ht="54" customHeight="1" x14ac:dyDescent="0.3">
      <c r="A16" s="156" t="s">
        <v>6391</v>
      </c>
      <c r="B16" s="156">
        <f>SUMIF(T5_PROJEKTE_101_125!U5:U31,"JA_EINZEL",T5_PROJEKTE_101_125!J5:J31)</f>
        <v>820</v>
      </c>
      <c r="C16" s="156" t="s">
        <v>24</v>
      </c>
      <c r="D16" s="156" t="s">
        <v>6392</v>
      </c>
      <c r="E16" s="156" t="s">
        <v>6393</v>
      </c>
      <c r="F16" s="156" t="s">
        <v>36</v>
      </c>
    </row>
    <row r="17" spans="1:6" ht="54" customHeight="1" x14ac:dyDescent="0.3">
      <c r="A17" s="152" t="s">
        <v>6394</v>
      </c>
      <c r="B17" s="155">
        <f>SUMIF(T5_PROJEKTE_101_125!U5:U31,"JA_OBERGRENZE",T5_PROJEKTE_101_125!J5:J31)</f>
        <v>325</v>
      </c>
      <c r="C17" s="152" t="s">
        <v>24</v>
      </c>
      <c r="D17" s="155" t="s">
        <v>6395</v>
      </c>
      <c r="E17" s="152" t="s">
        <v>6396</v>
      </c>
      <c r="F17" s="155" t="s">
        <v>36</v>
      </c>
    </row>
    <row r="18" spans="1:6" ht="54" customHeight="1" x14ac:dyDescent="0.3">
      <c r="A18" s="156" t="s">
        <v>6397</v>
      </c>
      <c r="B18" s="156">
        <f>SUMIF(T5_PROJEKTE_101_125!U5:U31,"TEIL_VON_PROGRAMM",T5_PROJEKTE_101_125!J5:J31)</f>
        <v>20</v>
      </c>
      <c r="C18" s="156" t="s">
        <v>24</v>
      </c>
      <c r="D18" s="156" t="s">
        <v>6398</v>
      </c>
      <c r="E18" s="156" t="s">
        <v>6399</v>
      </c>
      <c r="F18" s="156" t="s">
        <v>36</v>
      </c>
    </row>
    <row r="19" spans="1:6" ht="54" customHeight="1" x14ac:dyDescent="0.3">
      <c r="A19" s="152" t="s">
        <v>6400</v>
      </c>
      <c r="B19" s="155">
        <f>COUNTIF(T5_PROJEKTE_101_125!U5:U31,"JA_UNBEZIFFERT")</f>
        <v>1</v>
      </c>
      <c r="C19" s="152" t="s">
        <v>14</v>
      </c>
      <c r="D19" s="155" t="s">
        <v>6401</v>
      </c>
      <c r="E19" s="152" t="s">
        <v>6402</v>
      </c>
      <c r="F19" s="155" t="s">
        <v>36</v>
      </c>
    </row>
    <row r="20" spans="1:6" ht="54" customHeight="1" x14ac:dyDescent="0.3">
      <c r="A20" s="156"/>
      <c r="B20" s="156"/>
      <c r="C20" s="156"/>
      <c r="D20" s="156"/>
      <c r="E20" s="156"/>
      <c r="F20" s="156"/>
    </row>
    <row r="21" spans="1:6" ht="54" customHeight="1" x14ac:dyDescent="0.3">
      <c r="A21" s="152" t="s">
        <v>6403</v>
      </c>
      <c r="B21" s="155" t="s">
        <v>5487</v>
      </c>
      <c r="C21" s="152" t="s">
        <v>24</v>
      </c>
      <c r="D21" s="155" t="s">
        <v>6404</v>
      </c>
      <c r="E21" s="152" t="s">
        <v>6405</v>
      </c>
      <c r="F21" s="155" t="s">
        <v>6406</v>
      </c>
    </row>
    <row r="22" spans="1:6" ht="54" customHeight="1" x14ac:dyDescent="0.3">
      <c r="A22" s="156" t="s">
        <v>6407</v>
      </c>
      <c r="B22" s="157">
        <v>850000</v>
      </c>
      <c r="C22" s="156" t="s">
        <v>24</v>
      </c>
      <c r="D22" s="156" t="s">
        <v>6408</v>
      </c>
      <c r="E22" s="156" t="s">
        <v>6409</v>
      </c>
      <c r="F22" s="156" t="s">
        <v>6410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1" customWidth="1"/>
    <col min="2" max="2" width="105" customWidth="1"/>
    <col min="3" max="4" width="100" customWidth="1"/>
  </cols>
  <sheetData>
    <row r="1" spans="1:4" ht="34.049999999999997" customHeight="1" x14ac:dyDescent="0.3">
      <c r="A1" s="175" t="s">
        <v>6411</v>
      </c>
      <c r="B1" s="174"/>
      <c r="C1" s="174"/>
      <c r="D1" s="174"/>
    </row>
    <row r="2" spans="1:4" ht="31.95" customHeight="1" x14ac:dyDescent="0.3">
      <c r="A2" s="173" t="s">
        <v>6412</v>
      </c>
      <c r="B2" s="174"/>
      <c r="C2" s="174"/>
      <c r="D2" s="174"/>
    </row>
    <row r="4" spans="1:4" ht="45" customHeight="1" x14ac:dyDescent="0.3">
      <c r="A4" s="151" t="s">
        <v>709</v>
      </c>
      <c r="B4" s="151" t="s">
        <v>6413</v>
      </c>
      <c r="C4" s="151" t="s">
        <v>6414</v>
      </c>
      <c r="D4" s="151" t="s">
        <v>6415</v>
      </c>
    </row>
    <row r="5" spans="1:4" ht="78" customHeight="1" x14ac:dyDescent="0.3">
      <c r="A5" s="166">
        <v>1</v>
      </c>
      <c r="B5" s="155" t="s">
        <v>6416</v>
      </c>
      <c r="C5" s="152" t="s">
        <v>6417</v>
      </c>
      <c r="D5" s="155" t="s">
        <v>6418</v>
      </c>
    </row>
    <row r="6" spans="1:4" ht="78" customHeight="1" x14ac:dyDescent="0.3">
      <c r="A6" s="157">
        <v>2</v>
      </c>
      <c r="B6" s="156" t="s">
        <v>6419</v>
      </c>
      <c r="C6" s="156" t="s">
        <v>6420</v>
      </c>
      <c r="D6" s="156" t="s">
        <v>6421</v>
      </c>
    </row>
    <row r="7" spans="1:4" ht="78" customHeight="1" x14ac:dyDescent="0.3">
      <c r="A7" s="166">
        <v>3</v>
      </c>
      <c r="B7" s="155" t="s">
        <v>6422</v>
      </c>
      <c r="C7" s="152" t="s">
        <v>6423</v>
      </c>
      <c r="D7" s="155" t="s">
        <v>6424</v>
      </c>
    </row>
    <row r="8" spans="1:4" ht="78" customHeight="1" x14ac:dyDescent="0.3">
      <c r="A8" s="157">
        <v>4</v>
      </c>
      <c r="B8" s="156" t="s">
        <v>6425</v>
      </c>
      <c r="C8" s="156" t="s">
        <v>6426</v>
      </c>
      <c r="D8" s="156" t="s">
        <v>6427</v>
      </c>
    </row>
    <row r="9" spans="1:4" ht="78" customHeight="1" x14ac:dyDescent="0.3">
      <c r="A9" s="166">
        <v>5</v>
      </c>
      <c r="B9" s="155" t="s">
        <v>6428</v>
      </c>
      <c r="C9" s="152" t="s">
        <v>6429</v>
      </c>
      <c r="D9" s="155" t="s">
        <v>6430</v>
      </c>
    </row>
    <row r="10" spans="1:4" ht="78" customHeight="1" x14ac:dyDescent="0.3">
      <c r="A10" s="157">
        <v>6</v>
      </c>
      <c r="B10" s="156" t="s">
        <v>6431</v>
      </c>
      <c r="C10" s="156" t="s">
        <v>6432</v>
      </c>
      <c r="D10" s="156" t="s">
        <v>6433</v>
      </c>
    </row>
    <row r="11" spans="1:4" ht="78" customHeight="1" x14ac:dyDescent="0.3">
      <c r="A11" s="166">
        <v>7</v>
      </c>
      <c r="B11" s="155" t="s">
        <v>6434</v>
      </c>
      <c r="C11" s="152" t="s">
        <v>6435</v>
      </c>
      <c r="D11" s="155" t="s">
        <v>6436</v>
      </c>
    </row>
    <row r="12" spans="1:4" ht="78" customHeight="1" x14ac:dyDescent="0.3">
      <c r="A12" s="157">
        <v>8</v>
      </c>
      <c r="B12" s="156" t="s">
        <v>6437</v>
      </c>
      <c r="C12" s="156" t="s">
        <v>6438</v>
      </c>
      <c r="D12" s="156" t="s">
        <v>6439</v>
      </c>
    </row>
    <row r="13" spans="1:4" ht="78" customHeight="1" x14ac:dyDescent="0.3">
      <c r="A13" s="166">
        <v>9</v>
      </c>
      <c r="B13" s="155" t="s">
        <v>6440</v>
      </c>
      <c r="C13" s="152" t="s">
        <v>6441</v>
      </c>
      <c r="D13" s="155" t="s">
        <v>6442</v>
      </c>
    </row>
    <row r="14" spans="1:4" ht="78" customHeight="1" x14ac:dyDescent="0.3">
      <c r="A14" s="157">
        <v>10</v>
      </c>
      <c r="B14" s="156" t="s">
        <v>6443</v>
      </c>
      <c r="C14" s="156" t="s">
        <v>6444</v>
      </c>
      <c r="D14" s="156" t="s">
        <v>6445</v>
      </c>
    </row>
    <row r="15" spans="1:4" ht="78" customHeight="1" x14ac:dyDescent="0.3">
      <c r="A15" s="166">
        <v>11</v>
      </c>
      <c r="B15" s="155" t="s">
        <v>6446</v>
      </c>
      <c r="C15" s="152" t="s">
        <v>6447</v>
      </c>
      <c r="D15" s="155" t="s">
        <v>6448</v>
      </c>
    </row>
    <row r="16" spans="1:4" ht="78" customHeight="1" x14ac:dyDescent="0.3">
      <c r="A16" s="157">
        <v>12</v>
      </c>
      <c r="B16" s="156" t="s">
        <v>6449</v>
      </c>
      <c r="C16" s="156" t="s">
        <v>6450</v>
      </c>
      <c r="D16" s="156" t="s">
        <v>6451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24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5" customWidth="1"/>
    <col min="2" max="2" width="7" customWidth="1"/>
    <col min="3" max="3" width="24" customWidth="1"/>
    <col min="4" max="4" width="44" customWidth="1"/>
    <col min="5" max="5" width="21" customWidth="1"/>
    <col min="6" max="6" width="27" customWidth="1"/>
    <col min="7" max="7" width="19" customWidth="1"/>
    <col min="8" max="8" width="22" customWidth="1"/>
    <col min="9" max="9" width="45" customWidth="1"/>
    <col min="10" max="10" width="19" customWidth="1"/>
    <col min="11" max="11" width="33" customWidth="1"/>
    <col min="12" max="12" width="37" customWidth="1"/>
    <col min="13" max="13" width="48" customWidth="1"/>
    <col min="14" max="14" width="58" customWidth="1"/>
    <col min="15" max="15" width="20" customWidth="1"/>
  </cols>
  <sheetData>
    <row r="1" spans="1:15" ht="30" customHeight="1" x14ac:dyDescent="0.4">
      <c r="A1" s="209" t="s">
        <v>6452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28.95" customHeight="1" x14ac:dyDescent="0.3">
      <c r="A2" s="210" t="s">
        <v>6453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4" spans="1:15" ht="37.950000000000003" customHeight="1" x14ac:dyDescent="0.3">
      <c r="A4" s="167" t="s">
        <v>5425</v>
      </c>
      <c r="B4" s="167" t="s">
        <v>709</v>
      </c>
      <c r="C4" s="167" t="s">
        <v>179</v>
      </c>
      <c r="D4" s="167" t="s">
        <v>1591</v>
      </c>
      <c r="E4" s="167" t="s">
        <v>6454</v>
      </c>
      <c r="F4" s="167" t="s">
        <v>6455</v>
      </c>
      <c r="G4" s="167" t="s">
        <v>6456</v>
      </c>
      <c r="H4" s="167" t="s">
        <v>4636</v>
      </c>
      <c r="I4" s="167" t="s">
        <v>6457</v>
      </c>
      <c r="J4" s="167" t="s">
        <v>6458</v>
      </c>
      <c r="K4" s="167" t="s">
        <v>6459</v>
      </c>
      <c r="L4" s="167" t="s">
        <v>6460</v>
      </c>
      <c r="M4" s="167" t="s">
        <v>6461</v>
      </c>
      <c r="N4" s="167" t="s">
        <v>6462</v>
      </c>
      <c r="O4" s="167" t="s">
        <v>6463</v>
      </c>
    </row>
    <row r="5" spans="1:15" ht="49.05" customHeight="1" x14ac:dyDescent="0.3">
      <c r="A5" s="168" t="s">
        <v>6464</v>
      </c>
      <c r="B5" s="168">
        <v>126</v>
      </c>
      <c r="C5" s="168" t="s">
        <v>635</v>
      </c>
      <c r="D5" s="168" t="s">
        <v>6465</v>
      </c>
      <c r="E5" s="168" t="s">
        <v>6466</v>
      </c>
      <c r="F5" s="168" t="s">
        <v>6467</v>
      </c>
      <c r="G5" s="168" t="s">
        <v>6091</v>
      </c>
      <c r="H5" s="168" t="s">
        <v>199</v>
      </c>
      <c r="I5" s="168" t="s">
        <v>6468</v>
      </c>
      <c r="J5" s="168"/>
      <c r="K5" s="168" t="s">
        <v>6469</v>
      </c>
      <c r="L5" s="168" t="s">
        <v>6470</v>
      </c>
      <c r="M5" s="168" t="s">
        <v>6471</v>
      </c>
      <c r="N5" s="169" t="s">
        <v>2964</v>
      </c>
      <c r="O5" s="168">
        <v>0</v>
      </c>
    </row>
    <row r="6" spans="1:15" ht="49.05" customHeight="1" x14ac:dyDescent="0.3">
      <c r="A6" s="170" t="s">
        <v>6472</v>
      </c>
      <c r="B6" s="170">
        <v>126</v>
      </c>
      <c r="C6" s="170" t="s">
        <v>635</v>
      </c>
      <c r="D6" s="170" t="s">
        <v>6473</v>
      </c>
      <c r="E6" s="170" t="s">
        <v>6466</v>
      </c>
      <c r="F6" s="170" t="s">
        <v>3913</v>
      </c>
      <c r="G6" s="170" t="s">
        <v>6474</v>
      </c>
      <c r="H6" s="170" t="s">
        <v>3957</v>
      </c>
      <c r="I6" s="170" t="s">
        <v>6475</v>
      </c>
      <c r="J6" s="170"/>
      <c r="K6" s="170" t="s">
        <v>6476</v>
      </c>
      <c r="L6" s="170" t="s">
        <v>6477</v>
      </c>
      <c r="M6" s="170" t="s">
        <v>6478</v>
      </c>
      <c r="N6" s="171" t="s">
        <v>6479</v>
      </c>
      <c r="O6" s="170">
        <v>0</v>
      </c>
    </row>
    <row r="7" spans="1:15" ht="49.05" customHeight="1" x14ac:dyDescent="0.3">
      <c r="A7" s="168" t="s">
        <v>6480</v>
      </c>
      <c r="B7" s="168">
        <v>128</v>
      </c>
      <c r="C7" s="168" t="s">
        <v>650</v>
      </c>
      <c r="D7" s="168" t="s">
        <v>6481</v>
      </c>
      <c r="E7" s="168" t="s">
        <v>6482</v>
      </c>
      <c r="F7" s="168" t="s">
        <v>3913</v>
      </c>
      <c r="G7" s="168" t="s">
        <v>6483</v>
      </c>
      <c r="H7" s="168" t="s">
        <v>3957</v>
      </c>
      <c r="I7" s="168" t="s">
        <v>6484</v>
      </c>
      <c r="J7" s="168">
        <v>25</v>
      </c>
      <c r="K7" s="168" t="s">
        <v>6485</v>
      </c>
      <c r="L7" s="168" t="s">
        <v>6486</v>
      </c>
      <c r="M7" s="168" t="s">
        <v>6487</v>
      </c>
      <c r="N7" s="169" t="s">
        <v>656</v>
      </c>
      <c r="O7" s="168">
        <v>1</v>
      </c>
    </row>
    <row r="8" spans="1:15" ht="49.05" customHeight="1" x14ac:dyDescent="0.3">
      <c r="A8" s="170" t="s">
        <v>6488</v>
      </c>
      <c r="B8" s="170">
        <v>128</v>
      </c>
      <c r="C8" s="170" t="s">
        <v>650</v>
      </c>
      <c r="D8" s="170" t="s">
        <v>6489</v>
      </c>
      <c r="E8" s="170" t="s">
        <v>6482</v>
      </c>
      <c r="F8" s="170" t="s">
        <v>3913</v>
      </c>
      <c r="G8" s="170" t="s">
        <v>549</v>
      </c>
      <c r="H8" s="170" t="s">
        <v>199</v>
      </c>
      <c r="I8" s="170" t="s">
        <v>6490</v>
      </c>
      <c r="J8" s="170">
        <v>1.7</v>
      </c>
      <c r="K8" s="170" t="s">
        <v>6491</v>
      </c>
      <c r="L8" s="170" t="s">
        <v>6492</v>
      </c>
      <c r="M8" s="170" t="s">
        <v>6493</v>
      </c>
      <c r="N8" s="171" t="s">
        <v>662</v>
      </c>
      <c r="O8" s="170">
        <v>0</v>
      </c>
    </row>
    <row r="9" spans="1:15" ht="49.05" customHeight="1" x14ac:dyDescent="0.3">
      <c r="A9" s="168" t="s">
        <v>6494</v>
      </c>
      <c r="B9" s="168">
        <v>133</v>
      </c>
      <c r="C9" s="168" t="s">
        <v>664</v>
      </c>
      <c r="D9" s="168" t="s">
        <v>6495</v>
      </c>
      <c r="E9" s="168" t="s">
        <v>6496</v>
      </c>
      <c r="F9" s="168" t="s">
        <v>3913</v>
      </c>
      <c r="G9" s="168" t="s">
        <v>6497</v>
      </c>
      <c r="H9" s="168" t="s">
        <v>199</v>
      </c>
      <c r="I9" s="168" t="s">
        <v>6498</v>
      </c>
      <c r="J9" s="168"/>
      <c r="K9" s="168" t="s">
        <v>6499</v>
      </c>
      <c r="L9" s="168" t="s">
        <v>6500</v>
      </c>
      <c r="M9" s="168" t="s">
        <v>6501</v>
      </c>
      <c r="N9" s="169" t="s">
        <v>6502</v>
      </c>
      <c r="O9" s="168">
        <v>0</v>
      </c>
    </row>
    <row r="10" spans="1:15" ht="49.05" customHeight="1" x14ac:dyDescent="0.3">
      <c r="A10" s="170" t="s">
        <v>6503</v>
      </c>
      <c r="B10" s="170">
        <v>133</v>
      </c>
      <c r="C10" s="170" t="s">
        <v>664</v>
      </c>
      <c r="D10" s="170" t="s">
        <v>6504</v>
      </c>
      <c r="E10" s="170" t="s">
        <v>6505</v>
      </c>
      <c r="F10" s="170" t="s">
        <v>3913</v>
      </c>
      <c r="G10" s="170" t="s">
        <v>6506</v>
      </c>
      <c r="H10" s="170" t="s">
        <v>199</v>
      </c>
      <c r="I10" s="170" t="s">
        <v>6507</v>
      </c>
      <c r="J10" s="170"/>
      <c r="K10" s="170" t="s">
        <v>6499</v>
      </c>
      <c r="L10" s="170" t="s">
        <v>6508</v>
      </c>
      <c r="M10" s="170" t="s">
        <v>6509</v>
      </c>
      <c r="N10" s="171" t="s">
        <v>6510</v>
      </c>
      <c r="O10" s="170">
        <v>0</v>
      </c>
    </row>
    <row r="11" spans="1:15" ht="49.05" customHeight="1" x14ac:dyDescent="0.3">
      <c r="A11" s="168" t="s">
        <v>6511</v>
      </c>
      <c r="B11" s="168">
        <v>137</v>
      </c>
      <c r="C11" s="168" t="s">
        <v>679</v>
      </c>
      <c r="D11" s="168" t="s">
        <v>6512</v>
      </c>
      <c r="E11" s="168" t="s">
        <v>6513</v>
      </c>
      <c r="F11" s="168" t="s">
        <v>3913</v>
      </c>
      <c r="G11" s="168" t="s">
        <v>6514</v>
      </c>
      <c r="H11" s="168" t="s">
        <v>199</v>
      </c>
      <c r="I11" s="168" t="s">
        <v>6515</v>
      </c>
      <c r="J11" s="168">
        <v>1800</v>
      </c>
      <c r="K11" s="168" t="s">
        <v>6516</v>
      </c>
      <c r="L11" s="168" t="s">
        <v>6517</v>
      </c>
      <c r="M11" s="168" t="s">
        <v>6518</v>
      </c>
      <c r="N11" s="169" t="s">
        <v>685</v>
      </c>
      <c r="O11" s="168">
        <v>0</v>
      </c>
    </row>
    <row r="12" spans="1:15" ht="49.05" customHeight="1" x14ac:dyDescent="0.3">
      <c r="A12" s="170" t="s">
        <v>6519</v>
      </c>
      <c r="B12" s="170">
        <v>139</v>
      </c>
      <c r="C12" s="170" t="s">
        <v>936</v>
      </c>
      <c r="D12" s="170" t="s">
        <v>6520</v>
      </c>
      <c r="E12" s="170" t="s">
        <v>6521</v>
      </c>
      <c r="F12" s="170" t="s">
        <v>3913</v>
      </c>
      <c r="G12" s="170" t="s">
        <v>6522</v>
      </c>
      <c r="H12" s="170" t="s">
        <v>3957</v>
      </c>
      <c r="I12" s="170" t="s">
        <v>6523</v>
      </c>
      <c r="J12" s="170"/>
      <c r="K12" s="170" t="s">
        <v>6524</v>
      </c>
      <c r="L12" s="170" t="s">
        <v>6525</v>
      </c>
      <c r="M12" s="170" t="s">
        <v>6526</v>
      </c>
      <c r="N12" s="171" t="s">
        <v>6527</v>
      </c>
      <c r="O12" s="170">
        <v>0</v>
      </c>
    </row>
    <row r="13" spans="1:15" ht="49.05" customHeight="1" x14ac:dyDescent="0.3">
      <c r="A13" s="168" t="s">
        <v>6528</v>
      </c>
      <c r="B13" s="168">
        <v>145</v>
      </c>
      <c r="C13" s="168" t="s">
        <v>939</v>
      </c>
      <c r="D13" s="168" t="s">
        <v>6529</v>
      </c>
      <c r="E13" s="168" t="s">
        <v>6530</v>
      </c>
      <c r="F13" s="168" t="s">
        <v>6531</v>
      </c>
      <c r="G13" s="168" t="s">
        <v>5154</v>
      </c>
      <c r="H13" s="168" t="s">
        <v>3957</v>
      </c>
      <c r="I13" s="168" t="s">
        <v>6532</v>
      </c>
      <c r="J13" s="168">
        <v>6.5</v>
      </c>
      <c r="K13" s="168" t="s">
        <v>6533</v>
      </c>
      <c r="L13" s="168" t="s">
        <v>6534</v>
      </c>
      <c r="M13" s="168" t="s">
        <v>6535</v>
      </c>
      <c r="N13" s="169" t="s">
        <v>6536</v>
      </c>
      <c r="O13" s="168">
        <v>1</v>
      </c>
    </row>
    <row r="14" spans="1:15" ht="49.05" customHeight="1" x14ac:dyDescent="0.3">
      <c r="A14" s="170" t="s">
        <v>6537</v>
      </c>
      <c r="B14" s="170">
        <v>146</v>
      </c>
      <c r="C14" s="170" t="s">
        <v>940</v>
      </c>
      <c r="D14" s="170" t="s">
        <v>6538</v>
      </c>
      <c r="E14" s="170" t="s">
        <v>6539</v>
      </c>
      <c r="F14" s="170" t="s">
        <v>6467</v>
      </c>
      <c r="G14" s="170" t="s">
        <v>6540</v>
      </c>
      <c r="H14" s="170" t="s">
        <v>199</v>
      </c>
      <c r="I14" s="170" t="s">
        <v>6541</v>
      </c>
      <c r="J14" s="170"/>
      <c r="K14" s="170" t="s">
        <v>6542</v>
      </c>
      <c r="L14" s="170" t="s">
        <v>6543</v>
      </c>
      <c r="M14" s="170" t="s">
        <v>6544</v>
      </c>
      <c r="N14" s="171" t="s">
        <v>6545</v>
      </c>
      <c r="O14" s="170">
        <v>0</v>
      </c>
    </row>
    <row r="15" spans="1:15" ht="49.05" customHeight="1" x14ac:dyDescent="0.3">
      <c r="A15" s="168" t="s">
        <v>6546</v>
      </c>
      <c r="B15" s="168">
        <v>126</v>
      </c>
      <c r="C15" s="168" t="s">
        <v>635</v>
      </c>
      <c r="D15" s="168" t="s">
        <v>6547</v>
      </c>
      <c r="E15" s="168" t="s">
        <v>1421</v>
      </c>
      <c r="F15" s="168" t="s">
        <v>4067</v>
      </c>
      <c r="G15" s="168" t="s">
        <v>6474</v>
      </c>
      <c r="H15" s="168" t="s">
        <v>3957</v>
      </c>
      <c r="I15" s="168" t="s">
        <v>6548</v>
      </c>
      <c r="J15" s="168">
        <v>1000</v>
      </c>
      <c r="K15" s="168" t="s">
        <v>6549</v>
      </c>
      <c r="L15" s="168" t="s">
        <v>6550</v>
      </c>
      <c r="M15" s="168" t="s">
        <v>6551</v>
      </c>
      <c r="N15" s="169" t="s">
        <v>6479</v>
      </c>
      <c r="O15" s="168">
        <v>0</v>
      </c>
    </row>
    <row r="16" spans="1:15" ht="49.05" customHeight="1" x14ac:dyDescent="0.3">
      <c r="A16" s="170" t="s">
        <v>6552</v>
      </c>
      <c r="B16" s="170">
        <v>131</v>
      </c>
      <c r="C16" s="170" t="s">
        <v>930</v>
      </c>
      <c r="D16" s="170" t="s">
        <v>6553</v>
      </c>
      <c r="E16" s="170" t="s">
        <v>1421</v>
      </c>
      <c r="F16" s="170" t="s">
        <v>6554</v>
      </c>
      <c r="G16" s="170" t="s">
        <v>6555</v>
      </c>
      <c r="H16" s="170" t="s">
        <v>6556</v>
      </c>
      <c r="I16" s="170" t="s">
        <v>6557</v>
      </c>
      <c r="J16" s="170"/>
      <c r="K16" s="170" t="s">
        <v>6558</v>
      </c>
      <c r="L16" s="170" t="s">
        <v>6559</v>
      </c>
      <c r="M16" s="170" t="s">
        <v>6560</v>
      </c>
      <c r="N16" s="171" t="s">
        <v>6561</v>
      </c>
      <c r="O16" s="170">
        <v>0</v>
      </c>
    </row>
    <row r="17" spans="1:15" ht="49.05" customHeight="1" x14ac:dyDescent="0.3">
      <c r="A17" s="168" t="s">
        <v>6562</v>
      </c>
      <c r="B17" s="168">
        <v>133</v>
      </c>
      <c r="C17" s="168" t="s">
        <v>664</v>
      </c>
      <c r="D17" s="168" t="s">
        <v>6563</v>
      </c>
      <c r="E17" s="168" t="s">
        <v>1421</v>
      </c>
      <c r="F17" s="168" t="s">
        <v>6564</v>
      </c>
      <c r="G17" s="168" t="s">
        <v>6565</v>
      </c>
      <c r="H17" s="168" t="s">
        <v>6556</v>
      </c>
      <c r="I17" s="168" t="s">
        <v>6566</v>
      </c>
      <c r="J17" s="168">
        <v>4100</v>
      </c>
      <c r="K17" s="168" t="s">
        <v>6567</v>
      </c>
      <c r="L17" s="168" t="s">
        <v>6568</v>
      </c>
      <c r="M17" s="168" t="s">
        <v>6569</v>
      </c>
      <c r="N17" s="169" t="s">
        <v>670</v>
      </c>
      <c r="O17" s="168">
        <v>0</v>
      </c>
    </row>
    <row r="18" spans="1:15" ht="49.05" customHeight="1" x14ac:dyDescent="0.3">
      <c r="A18" s="170" t="s">
        <v>6570</v>
      </c>
      <c r="B18" s="170">
        <v>134</v>
      </c>
      <c r="C18" s="170" t="s">
        <v>672</v>
      </c>
      <c r="D18" s="170" t="s">
        <v>6571</v>
      </c>
      <c r="E18" s="170" t="s">
        <v>6572</v>
      </c>
      <c r="F18" s="170" t="s">
        <v>6573</v>
      </c>
      <c r="G18" s="170" t="s">
        <v>6574</v>
      </c>
      <c r="H18" s="170" t="s">
        <v>3957</v>
      </c>
      <c r="I18" s="170" t="s">
        <v>6575</v>
      </c>
      <c r="J18" s="170">
        <v>60</v>
      </c>
      <c r="K18" s="170" t="s">
        <v>6576</v>
      </c>
      <c r="L18" s="170" t="s">
        <v>6577</v>
      </c>
      <c r="M18" s="170" t="s">
        <v>6578</v>
      </c>
      <c r="N18" s="171" t="s">
        <v>677</v>
      </c>
      <c r="O18" s="170">
        <v>0</v>
      </c>
    </row>
    <row r="19" spans="1:15" ht="49.05" customHeight="1" x14ac:dyDescent="0.3">
      <c r="A19" s="168" t="s">
        <v>6579</v>
      </c>
      <c r="B19" s="168">
        <v>135</v>
      </c>
      <c r="C19" s="168" t="s">
        <v>933</v>
      </c>
      <c r="D19" s="168" t="s">
        <v>6580</v>
      </c>
      <c r="E19" s="168" t="s">
        <v>6581</v>
      </c>
      <c r="F19" s="168" t="s">
        <v>6582</v>
      </c>
      <c r="G19" s="168" t="s">
        <v>2054</v>
      </c>
      <c r="H19" s="168" t="s">
        <v>3957</v>
      </c>
      <c r="I19" s="168" t="s">
        <v>6583</v>
      </c>
      <c r="J19" s="168">
        <v>310</v>
      </c>
      <c r="K19" s="168" t="s">
        <v>6584</v>
      </c>
      <c r="L19" s="168" t="s">
        <v>6585</v>
      </c>
      <c r="M19" s="168" t="s">
        <v>6586</v>
      </c>
      <c r="N19" s="169" t="s">
        <v>6587</v>
      </c>
      <c r="O19" s="168">
        <v>0</v>
      </c>
    </row>
    <row r="20" spans="1:15" ht="49.05" customHeight="1" x14ac:dyDescent="0.3">
      <c r="A20" s="170" t="s">
        <v>6588</v>
      </c>
      <c r="B20" s="170">
        <v>140</v>
      </c>
      <c r="C20" s="170" t="s">
        <v>687</v>
      </c>
      <c r="D20" s="170" t="s">
        <v>6589</v>
      </c>
      <c r="E20" s="170" t="s">
        <v>1421</v>
      </c>
      <c r="F20" s="170" t="s">
        <v>198</v>
      </c>
      <c r="G20" s="170" t="s">
        <v>6590</v>
      </c>
      <c r="H20" s="170" t="s">
        <v>199</v>
      </c>
      <c r="I20" s="170" t="s">
        <v>6591</v>
      </c>
      <c r="J20" s="170"/>
      <c r="K20" s="170" t="s">
        <v>6592</v>
      </c>
      <c r="L20" s="170" t="s">
        <v>6593</v>
      </c>
      <c r="M20" s="170" t="s">
        <v>6594</v>
      </c>
      <c r="N20" s="171" t="s">
        <v>6595</v>
      </c>
      <c r="O20" s="170">
        <v>0</v>
      </c>
    </row>
    <row r="21" spans="1:15" ht="49.05" customHeight="1" x14ac:dyDescent="0.3">
      <c r="A21" s="168" t="s">
        <v>6596</v>
      </c>
      <c r="B21" s="168">
        <v>141</v>
      </c>
      <c r="C21" s="168" t="s">
        <v>694</v>
      </c>
      <c r="D21" s="168" t="s">
        <v>6597</v>
      </c>
      <c r="E21" s="168" t="s">
        <v>1421</v>
      </c>
      <c r="F21" s="168" t="s">
        <v>198</v>
      </c>
      <c r="G21" s="168" t="s">
        <v>666</v>
      </c>
      <c r="H21" s="168" t="s">
        <v>199</v>
      </c>
      <c r="I21" s="168" t="s">
        <v>6598</v>
      </c>
      <c r="J21" s="168"/>
      <c r="K21" s="168" t="s">
        <v>6599</v>
      </c>
      <c r="L21" s="168" t="s">
        <v>6600</v>
      </c>
      <c r="M21" s="168" t="s">
        <v>6601</v>
      </c>
      <c r="N21" s="169" t="s">
        <v>699</v>
      </c>
      <c r="O21" s="168">
        <v>0</v>
      </c>
    </row>
    <row r="22" spans="1:15" ht="49.05" customHeight="1" x14ac:dyDescent="0.3">
      <c r="A22" s="170" t="s">
        <v>6602</v>
      </c>
      <c r="B22" s="170">
        <v>143</v>
      </c>
      <c r="C22" s="170" t="s">
        <v>701</v>
      </c>
      <c r="D22" s="170" t="s">
        <v>6603</v>
      </c>
      <c r="E22" s="170" t="s">
        <v>1421</v>
      </c>
      <c r="F22" s="170" t="s">
        <v>6564</v>
      </c>
      <c r="G22" s="170" t="s">
        <v>666</v>
      </c>
      <c r="H22" s="170" t="s">
        <v>199</v>
      </c>
      <c r="I22" s="170" t="s">
        <v>6604</v>
      </c>
      <c r="J22" s="170">
        <v>1525</v>
      </c>
      <c r="K22" s="170" t="s">
        <v>6605</v>
      </c>
      <c r="L22" s="170" t="s">
        <v>6606</v>
      </c>
      <c r="M22" s="170" t="s">
        <v>6569</v>
      </c>
      <c r="N22" s="171" t="s">
        <v>6607</v>
      </c>
      <c r="O22" s="170">
        <v>0</v>
      </c>
    </row>
    <row r="23" spans="1:15" ht="49.05" customHeight="1" x14ac:dyDescent="0.3">
      <c r="A23" s="168" t="s">
        <v>6608</v>
      </c>
      <c r="B23" s="168">
        <v>145</v>
      </c>
      <c r="C23" s="168" t="s">
        <v>939</v>
      </c>
      <c r="D23" s="168" t="s">
        <v>6609</v>
      </c>
      <c r="E23" s="168" t="s">
        <v>1706</v>
      </c>
      <c r="F23" s="168" t="s">
        <v>4067</v>
      </c>
      <c r="G23" s="168" t="s">
        <v>2054</v>
      </c>
      <c r="H23" s="168" t="s">
        <v>4364</v>
      </c>
      <c r="I23" s="168" t="s">
        <v>6610</v>
      </c>
      <c r="J23" s="168">
        <v>539</v>
      </c>
      <c r="K23" s="168" t="s">
        <v>6611</v>
      </c>
      <c r="L23" s="168" t="s">
        <v>6612</v>
      </c>
      <c r="M23" s="168" t="s">
        <v>6613</v>
      </c>
      <c r="N23" s="169" t="s">
        <v>6614</v>
      </c>
      <c r="O23" s="168">
        <v>0</v>
      </c>
    </row>
    <row r="24" spans="1:15" ht="49.05" customHeight="1" x14ac:dyDescent="0.3">
      <c r="A24" s="170" t="s">
        <v>6615</v>
      </c>
      <c r="B24" s="170">
        <v>146</v>
      </c>
      <c r="C24" s="170" t="s">
        <v>940</v>
      </c>
      <c r="D24" s="170" t="s">
        <v>6616</v>
      </c>
      <c r="E24" s="170" t="s">
        <v>6617</v>
      </c>
      <c r="F24" s="170" t="s">
        <v>6618</v>
      </c>
      <c r="G24" s="170" t="s">
        <v>6619</v>
      </c>
      <c r="H24" s="170" t="s">
        <v>3957</v>
      </c>
      <c r="I24" s="170" t="s">
        <v>6620</v>
      </c>
      <c r="J24" s="170"/>
      <c r="K24" s="170" t="s">
        <v>6621</v>
      </c>
      <c r="L24" s="170" t="s">
        <v>6622</v>
      </c>
      <c r="M24" s="170" t="s">
        <v>6623</v>
      </c>
      <c r="N24" s="171" t="s">
        <v>6624</v>
      </c>
      <c r="O24" s="170">
        <v>0</v>
      </c>
    </row>
  </sheetData>
  <autoFilter ref="A4:O24" xr:uid="{00000000-0009-0000-0000-000036000000}"/>
  <mergeCells count="2">
    <mergeCell ref="A1:O1"/>
    <mergeCell ref="A2:O2"/>
  </mergeCells>
  <pageMargins left="0.75" right="0.75" top="1" bottom="1" header="0.5" footer="0.5"/>
  <legacy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T26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9" customWidth="1"/>
    <col min="2" max="2" width="22" customWidth="1"/>
    <col min="3" max="3" width="14" customWidth="1"/>
    <col min="4" max="4" width="8" customWidth="1"/>
    <col min="5" max="5" width="13" customWidth="1"/>
    <col min="6" max="6" width="9" customWidth="1"/>
    <col min="7" max="7" width="46" customWidth="1"/>
    <col min="8" max="8" width="45" customWidth="1"/>
    <col min="9" max="9" width="46" customWidth="1"/>
    <col min="10" max="11" width="45" customWidth="1"/>
    <col min="12" max="14" width="17" customWidth="1"/>
    <col min="15" max="15" width="21" customWidth="1"/>
    <col min="16" max="16" width="18" customWidth="1"/>
    <col min="17" max="17" width="46" customWidth="1"/>
    <col min="18" max="19" width="55" customWidth="1"/>
    <col min="20" max="20" width="34" customWidth="1"/>
  </cols>
  <sheetData>
    <row r="1" spans="1:20" ht="30" customHeight="1" x14ac:dyDescent="0.4">
      <c r="A1" s="209" t="s">
        <v>6625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0" ht="28.95" customHeight="1" x14ac:dyDescent="0.3">
      <c r="A2" s="210" t="s">
        <v>6626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</row>
    <row r="4" spans="1:20" ht="37.950000000000003" customHeight="1" x14ac:dyDescent="0.3">
      <c r="A4" s="167" t="s">
        <v>709</v>
      </c>
      <c r="B4" s="167" t="s">
        <v>179</v>
      </c>
      <c r="C4" s="167" t="s">
        <v>6627</v>
      </c>
      <c r="D4" s="167" t="s">
        <v>199</v>
      </c>
      <c r="E4" s="167" t="s">
        <v>3957</v>
      </c>
      <c r="F4" s="167" t="s">
        <v>4364</v>
      </c>
      <c r="G4" s="167" t="s">
        <v>6628</v>
      </c>
      <c r="H4" s="167" t="s">
        <v>6629</v>
      </c>
      <c r="I4" s="167" t="s">
        <v>6630</v>
      </c>
      <c r="J4" s="167" t="s">
        <v>6631</v>
      </c>
      <c r="K4" s="167" t="s">
        <v>6632</v>
      </c>
      <c r="L4" s="167" t="s">
        <v>6633</v>
      </c>
      <c r="M4" s="167" t="s">
        <v>6634</v>
      </c>
      <c r="N4" s="167" t="s">
        <v>6635</v>
      </c>
      <c r="O4" s="167" t="s">
        <v>6636</v>
      </c>
      <c r="P4" s="167" t="s">
        <v>6637</v>
      </c>
      <c r="Q4" s="167" t="s">
        <v>6638</v>
      </c>
      <c r="R4" s="167" t="s">
        <v>191</v>
      </c>
      <c r="S4" s="167" t="s">
        <v>192</v>
      </c>
      <c r="T4" s="167" t="s">
        <v>6639</v>
      </c>
    </row>
    <row r="5" spans="1:20" ht="49.05" customHeight="1" x14ac:dyDescent="0.3">
      <c r="A5" s="168">
        <v>126</v>
      </c>
      <c r="B5" s="168" t="s">
        <v>635</v>
      </c>
      <c r="C5" s="168">
        <v>2</v>
      </c>
      <c r="D5" s="168">
        <v>1</v>
      </c>
      <c r="E5" s="168">
        <v>1</v>
      </c>
      <c r="F5" s="168">
        <v>0</v>
      </c>
      <c r="G5" s="168" t="s">
        <v>6640</v>
      </c>
      <c r="H5" s="168" t="s">
        <v>6641</v>
      </c>
      <c r="I5" s="168" t="s">
        <v>6642</v>
      </c>
      <c r="J5" s="168" t="s">
        <v>3760</v>
      </c>
      <c r="K5" s="168" t="s">
        <v>3762</v>
      </c>
      <c r="L5" s="168"/>
      <c r="M5" s="168"/>
      <c r="N5" s="168"/>
      <c r="O5" s="168"/>
      <c r="P5" s="168"/>
      <c r="Q5" s="168" t="s">
        <v>6643</v>
      </c>
      <c r="R5" s="169" t="s">
        <v>6479</v>
      </c>
      <c r="S5" s="169" t="s">
        <v>2964</v>
      </c>
      <c r="T5" s="168" t="s">
        <v>6644</v>
      </c>
    </row>
    <row r="6" spans="1:20" ht="49.05" customHeight="1" x14ac:dyDescent="0.3">
      <c r="A6" s="170">
        <v>127</v>
      </c>
      <c r="B6" s="170" t="s">
        <v>925</v>
      </c>
      <c r="C6" s="170">
        <v>0</v>
      </c>
      <c r="D6" s="170">
        <v>0</v>
      </c>
      <c r="E6" s="170">
        <v>0</v>
      </c>
      <c r="F6" s="170">
        <v>0</v>
      </c>
      <c r="G6" s="170" t="s">
        <v>6645</v>
      </c>
      <c r="H6" s="170" t="s">
        <v>6646</v>
      </c>
      <c r="I6" s="170" t="s">
        <v>6647</v>
      </c>
      <c r="J6" s="170" t="s">
        <v>3767</v>
      </c>
      <c r="K6" s="170" t="s">
        <v>3768</v>
      </c>
      <c r="L6" s="170"/>
      <c r="M6" s="170"/>
      <c r="N6" s="170"/>
      <c r="O6" s="170"/>
      <c r="P6" s="170"/>
      <c r="Q6" s="170" t="s">
        <v>6648</v>
      </c>
      <c r="R6" s="171" t="s">
        <v>1051</v>
      </c>
      <c r="S6" s="170"/>
      <c r="T6" s="170" t="s">
        <v>6644</v>
      </c>
    </row>
    <row r="7" spans="1:20" ht="49.05" customHeight="1" x14ac:dyDescent="0.3">
      <c r="A7" s="168">
        <v>128</v>
      </c>
      <c r="B7" s="168" t="s">
        <v>650</v>
      </c>
      <c r="C7" s="168">
        <v>2</v>
      </c>
      <c r="D7" s="168">
        <v>1</v>
      </c>
      <c r="E7" s="168">
        <v>1</v>
      </c>
      <c r="F7" s="168">
        <v>0</v>
      </c>
      <c r="G7" s="168" t="s">
        <v>6649</v>
      </c>
      <c r="H7" s="168" t="s">
        <v>6650</v>
      </c>
      <c r="I7" s="168" t="s">
        <v>6651</v>
      </c>
      <c r="J7" s="168" t="s">
        <v>3770</v>
      </c>
      <c r="K7" s="168" t="s">
        <v>3771</v>
      </c>
      <c r="L7" s="168"/>
      <c r="M7" s="168"/>
      <c r="N7" s="168"/>
      <c r="O7" s="168">
        <v>25</v>
      </c>
      <c r="P7" s="168"/>
      <c r="Q7" s="168" t="s">
        <v>6652</v>
      </c>
      <c r="R7" s="169" t="s">
        <v>656</v>
      </c>
      <c r="S7" s="169" t="s">
        <v>662</v>
      </c>
      <c r="T7" s="168" t="s">
        <v>6644</v>
      </c>
    </row>
    <row r="8" spans="1:20" ht="49.05" customHeight="1" x14ac:dyDescent="0.3">
      <c r="A8" s="170">
        <v>129</v>
      </c>
      <c r="B8" s="170" t="s">
        <v>928</v>
      </c>
      <c r="C8" s="170">
        <v>0</v>
      </c>
      <c r="D8" s="170">
        <v>0</v>
      </c>
      <c r="E8" s="170">
        <v>0</v>
      </c>
      <c r="F8" s="170">
        <v>0</v>
      </c>
      <c r="G8" s="170" t="s">
        <v>6653</v>
      </c>
      <c r="H8" s="170" t="s">
        <v>6654</v>
      </c>
      <c r="I8" s="170" t="s">
        <v>6655</v>
      </c>
      <c r="J8" s="170" t="s">
        <v>3773</v>
      </c>
      <c r="K8" s="170" t="s">
        <v>3774</v>
      </c>
      <c r="L8" s="170"/>
      <c r="M8" s="170"/>
      <c r="N8" s="170"/>
      <c r="O8" s="170"/>
      <c r="P8" s="170"/>
      <c r="Q8" s="170" t="s">
        <v>6656</v>
      </c>
      <c r="R8" s="171" t="s">
        <v>1060</v>
      </c>
      <c r="S8" s="170"/>
      <c r="T8" s="170" t="s">
        <v>6644</v>
      </c>
    </row>
    <row r="9" spans="1:20" ht="49.05" customHeight="1" x14ac:dyDescent="0.3">
      <c r="A9" s="168">
        <v>130</v>
      </c>
      <c r="B9" s="168" t="s">
        <v>929</v>
      </c>
      <c r="C9" s="168">
        <v>0</v>
      </c>
      <c r="D9" s="168">
        <v>0</v>
      </c>
      <c r="E9" s="168">
        <v>0</v>
      </c>
      <c r="F9" s="168">
        <v>0</v>
      </c>
      <c r="G9" s="168" t="s">
        <v>6657</v>
      </c>
      <c r="H9" s="168" t="s">
        <v>6654</v>
      </c>
      <c r="I9" s="168" t="s">
        <v>6658</v>
      </c>
      <c r="J9" s="168" t="s">
        <v>3776</v>
      </c>
      <c r="K9" s="168" t="s">
        <v>3777</v>
      </c>
      <c r="L9" s="168"/>
      <c r="M9" s="168"/>
      <c r="N9" s="168"/>
      <c r="O9" s="168"/>
      <c r="P9" s="168"/>
      <c r="Q9" s="168" t="s">
        <v>6659</v>
      </c>
      <c r="R9" s="169" t="s">
        <v>1377</v>
      </c>
      <c r="S9" s="168"/>
      <c r="T9" s="168" t="s">
        <v>6644</v>
      </c>
    </row>
    <row r="10" spans="1:20" ht="49.05" customHeight="1" x14ac:dyDescent="0.3">
      <c r="A10" s="170">
        <v>131</v>
      </c>
      <c r="B10" s="170" t="s">
        <v>930</v>
      </c>
      <c r="C10" s="170">
        <v>0</v>
      </c>
      <c r="D10" s="170">
        <v>0</v>
      </c>
      <c r="E10" s="170">
        <v>0</v>
      </c>
      <c r="F10" s="170">
        <v>0</v>
      </c>
      <c r="G10" s="170" t="s">
        <v>6660</v>
      </c>
      <c r="H10" s="170" t="s">
        <v>6661</v>
      </c>
      <c r="I10" s="170" t="s">
        <v>6662</v>
      </c>
      <c r="J10" s="170" t="s">
        <v>3779</v>
      </c>
      <c r="K10" s="170" t="s">
        <v>3780</v>
      </c>
      <c r="L10" s="170"/>
      <c r="M10" s="170"/>
      <c r="N10" s="170"/>
      <c r="O10" s="170"/>
      <c r="P10" s="170">
        <v>349</v>
      </c>
      <c r="Q10" s="170" t="s">
        <v>6663</v>
      </c>
      <c r="R10" s="171" t="s">
        <v>6561</v>
      </c>
      <c r="S10" s="170"/>
      <c r="T10" s="170" t="s">
        <v>6644</v>
      </c>
    </row>
    <row r="11" spans="1:20" ht="49.05" customHeight="1" x14ac:dyDescent="0.3">
      <c r="A11" s="168">
        <v>132</v>
      </c>
      <c r="B11" s="168" t="s">
        <v>932</v>
      </c>
      <c r="C11" s="168">
        <v>0</v>
      </c>
      <c r="D11" s="168">
        <v>0</v>
      </c>
      <c r="E11" s="168">
        <v>0</v>
      </c>
      <c r="F11" s="168">
        <v>0</v>
      </c>
      <c r="G11" s="168" t="s">
        <v>6664</v>
      </c>
      <c r="H11" s="168" t="s">
        <v>6665</v>
      </c>
      <c r="I11" s="168" t="s">
        <v>6666</v>
      </c>
      <c r="J11" s="168" t="s">
        <v>3783</v>
      </c>
      <c r="K11" s="168" t="s">
        <v>3784</v>
      </c>
      <c r="L11" s="168"/>
      <c r="M11" s="168"/>
      <c r="N11" s="168"/>
      <c r="O11" s="168"/>
      <c r="P11" s="168"/>
      <c r="Q11" s="168" t="s">
        <v>6667</v>
      </c>
      <c r="R11" s="169" t="s">
        <v>6668</v>
      </c>
      <c r="S11" s="168"/>
      <c r="T11" s="168" t="s">
        <v>6644</v>
      </c>
    </row>
    <row r="12" spans="1:20" ht="49.05" customHeight="1" x14ac:dyDescent="0.3">
      <c r="A12" s="170">
        <v>133</v>
      </c>
      <c r="B12" s="170" t="s">
        <v>664</v>
      </c>
      <c r="C12" s="170">
        <v>2</v>
      </c>
      <c r="D12" s="170">
        <v>2</v>
      </c>
      <c r="E12" s="170">
        <v>0</v>
      </c>
      <c r="F12" s="170">
        <v>0</v>
      </c>
      <c r="G12" s="170" t="s">
        <v>6669</v>
      </c>
      <c r="H12" s="170" t="s">
        <v>6670</v>
      </c>
      <c r="I12" s="170" t="s">
        <v>6671</v>
      </c>
      <c r="J12" s="170" t="s">
        <v>3786</v>
      </c>
      <c r="K12" s="170" t="s">
        <v>3787</v>
      </c>
      <c r="L12" s="170"/>
      <c r="M12" s="170"/>
      <c r="N12" s="170"/>
      <c r="O12" s="170"/>
      <c r="P12" s="170">
        <v>4100</v>
      </c>
      <c r="Q12" s="170" t="s">
        <v>6672</v>
      </c>
      <c r="R12" s="171" t="s">
        <v>670</v>
      </c>
      <c r="S12" s="171" t="s">
        <v>6502</v>
      </c>
      <c r="T12" s="170" t="s">
        <v>6644</v>
      </c>
    </row>
    <row r="13" spans="1:20" ht="49.05" customHeight="1" x14ac:dyDescent="0.3">
      <c r="A13" s="168">
        <v>134</v>
      </c>
      <c r="B13" s="168" t="s">
        <v>672</v>
      </c>
      <c r="C13" s="168">
        <v>0</v>
      </c>
      <c r="D13" s="168">
        <v>0</v>
      </c>
      <c r="E13" s="168">
        <v>0</v>
      </c>
      <c r="F13" s="168">
        <v>0</v>
      </c>
      <c r="G13" s="168" t="s">
        <v>6673</v>
      </c>
      <c r="H13" s="168" t="s">
        <v>6674</v>
      </c>
      <c r="I13" s="168" t="s">
        <v>6675</v>
      </c>
      <c r="J13" s="168" t="s">
        <v>3789</v>
      </c>
      <c r="K13" s="168" t="s">
        <v>3790</v>
      </c>
      <c r="L13" s="168"/>
      <c r="M13" s="168"/>
      <c r="N13" s="168"/>
      <c r="O13" s="168"/>
      <c r="P13" s="168"/>
      <c r="Q13" s="168" t="s">
        <v>6676</v>
      </c>
      <c r="R13" s="169" t="s">
        <v>677</v>
      </c>
      <c r="S13" s="168"/>
      <c r="T13" s="168" t="s">
        <v>6644</v>
      </c>
    </row>
    <row r="14" spans="1:20" ht="49.05" customHeight="1" x14ac:dyDescent="0.3">
      <c r="A14" s="170">
        <v>135</v>
      </c>
      <c r="B14" s="170" t="s">
        <v>933</v>
      </c>
      <c r="C14" s="170">
        <v>0</v>
      </c>
      <c r="D14" s="170">
        <v>0</v>
      </c>
      <c r="E14" s="170">
        <v>0</v>
      </c>
      <c r="F14" s="170">
        <v>0</v>
      </c>
      <c r="G14" s="170" t="s">
        <v>6677</v>
      </c>
      <c r="H14" s="170" t="s">
        <v>6678</v>
      </c>
      <c r="I14" s="170" t="s">
        <v>6679</v>
      </c>
      <c r="J14" s="170" t="s">
        <v>3792</v>
      </c>
      <c r="K14" s="170" t="s">
        <v>3793</v>
      </c>
      <c r="L14" s="170"/>
      <c r="M14" s="170"/>
      <c r="N14" s="170"/>
      <c r="O14" s="170"/>
      <c r="P14" s="170"/>
      <c r="Q14" s="170" t="s">
        <v>6680</v>
      </c>
      <c r="R14" s="171" t="s">
        <v>6587</v>
      </c>
      <c r="S14" s="170"/>
      <c r="T14" s="170" t="s">
        <v>6644</v>
      </c>
    </row>
    <row r="15" spans="1:20" ht="49.05" customHeight="1" x14ac:dyDescent="0.3">
      <c r="A15" s="168">
        <v>136</v>
      </c>
      <c r="B15" s="168" t="s">
        <v>934</v>
      </c>
      <c r="C15" s="168">
        <v>0</v>
      </c>
      <c r="D15" s="168">
        <v>0</v>
      </c>
      <c r="E15" s="168">
        <v>0</v>
      </c>
      <c r="F15" s="168">
        <v>0</v>
      </c>
      <c r="G15" s="168" t="s">
        <v>6681</v>
      </c>
      <c r="H15" s="168" t="s">
        <v>6654</v>
      </c>
      <c r="I15" s="168" t="s">
        <v>6682</v>
      </c>
      <c r="J15" s="168" t="s">
        <v>3797</v>
      </c>
      <c r="K15" s="168" t="s">
        <v>3798</v>
      </c>
      <c r="L15" s="168"/>
      <c r="M15" s="168"/>
      <c r="N15" s="168"/>
      <c r="O15" s="168"/>
      <c r="P15" s="168"/>
      <c r="Q15" s="168" t="s">
        <v>6683</v>
      </c>
      <c r="R15" s="169" t="s">
        <v>1092</v>
      </c>
      <c r="S15" s="168"/>
      <c r="T15" s="168" t="s">
        <v>6644</v>
      </c>
    </row>
    <row r="16" spans="1:20" ht="49.05" customHeight="1" x14ac:dyDescent="0.3">
      <c r="A16" s="170">
        <v>137</v>
      </c>
      <c r="B16" s="170" t="s">
        <v>679</v>
      </c>
      <c r="C16" s="170">
        <v>1</v>
      </c>
      <c r="D16" s="170">
        <v>1</v>
      </c>
      <c r="E16" s="170">
        <v>0</v>
      </c>
      <c r="F16" s="170">
        <v>0</v>
      </c>
      <c r="G16" s="170" t="s">
        <v>6684</v>
      </c>
      <c r="H16" s="170" t="s">
        <v>6685</v>
      </c>
      <c r="I16" s="170" t="s">
        <v>6686</v>
      </c>
      <c r="J16" s="170" t="s">
        <v>3800</v>
      </c>
      <c r="K16" s="170" t="s">
        <v>3801</v>
      </c>
      <c r="L16" s="170"/>
      <c r="M16" s="170"/>
      <c r="N16" s="170"/>
      <c r="O16" s="170"/>
      <c r="P16" s="170"/>
      <c r="Q16" s="170" t="s">
        <v>6687</v>
      </c>
      <c r="R16" s="171" t="s">
        <v>685</v>
      </c>
      <c r="S16" s="170"/>
      <c r="T16" s="170" t="s">
        <v>6644</v>
      </c>
    </row>
    <row r="17" spans="1:20" ht="49.05" customHeight="1" x14ac:dyDescent="0.3">
      <c r="A17" s="168">
        <v>138</v>
      </c>
      <c r="B17" s="168" t="s">
        <v>935</v>
      </c>
      <c r="C17" s="168">
        <v>0</v>
      </c>
      <c r="D17" s="168">
        <v>0</v>
      </c>
      <c r="E17" s="168">
        <v>0</v>
      </c>
      <c r="F17" s="168">
        <v>0</v>
      </c>
      <c r="G17" s="168" t="s">
        <v>6688</v>
      </c>
      <c r="H17" s="168" t="s">
        <v>6654</v>
      </c>
      <c r="I17" s="168" t="s">
        <v>6689</v>
      </c>
      <c r="J17" s="168" t="s">
        <v>3803</v>
      </c>
      <c r="K17" s="168" t="s">
        <v>3804</v>
      </c>
      <c r="L17" s="168"/>
      <c r="M17" s="168"/>
      <c r="N17" s="168"/>
      <c r="O17" s="168"/>
      <c r="P17" s="168"/>
      <c r="Q17" s="168" t="s">
        <v>6690</v>
      </c>
      <c r="R17" s="169" t="s">
        <v>1101</v>
      </c>
      <c r="S17" s="168"/>
      <c r="T17" s="168" t="s">
        <v>6644</v>
      </c>
    </row>
    <row r="18" spans="1:20" ht="49.05" customHeight="1" x14ac:dyDescent="0.3">
      <c r="A18" s="170">
        <v>139</v>
      </c>
      <c r="B18" s="170" t="s">
        <v>936</v>
      </c>
      <c r="C18" s="170">
        <v>1</v>
      </c>
      <c r="D18" s="170">
        <v>0</v>
      </c>
      <c r="E18" s="170">
        <v>1</v>
      </c>
      <c r="F18" s="170">
        <v>0</v>
      </c>
      <c r="G18" s="170" t="s">
        <v>6691</v>
      </c>
      <c r="H18" s="170" t="s">
        <v>6692</v>
      </c>
      <c r="I18" s="170" t="s">
        <v>6693</v>
      </c>
      <c r="J18" s="170" t="s">
        <v>3806</v>
      </c>
      <c r="K18" s="170" t="s">
        <v>3807</v>
      </c>
      <c r="L18" s="170"/>
      <c r="M18" s="170"/>
      <c r="N18" s="170"/>
      <c r="O18" s="170"/>
      <c r="P18" s="170"/>
      <c r="Q18" s="170" t="s">
        <v>6694</v>
      </c>
      <c r="R18" s="171" t="s">
        <v>6527</v>
      </c>
      <c r="S18" s="170"/>
      <c r="T18" s="170" t="s">
        <v>6644</v>
      </c>
    </row>
    <row r="19" spans="1:20" ht="49.05" customHeight="1" x14ac:dyDescent="0.3">
      <c r="A19" s="168">
        <v>140</v>
      </c>
      <c r="B19" s="168" t="s">
        <v>687</v>
      </c>
      <c r="C19" s="168">
        <v>0</v>
      </c>
      <c r="D19" s="168">
        <v>0</v>
      </c>
      <c r="E19" s="168">
        <v>0</v>
      </c>
      <c r="F19" s="168">
        <v>0</v>
      </c>
      <c r="G19" s="168" t="s">
        <v>6695</v>
      </c>
      <c r="H19" s="168" t="s">
        <v>6696</v>
      </c>
      <c r="I19" s="168" t="s">
        <v>6697</v>
      </c>
      <c r="J19" s="168" t="s">
        <v>3810</v>
      </c>
      <c r="K19" s="168" t="s">
        <v>3812</v>
      </c>
      <c r="L19" s="168"/>
      <c r="M19" s="168"/>
      <c r="N19" s="168"/>
      <c r="O19" s="168"/>
      <c r="P19" s="168"/>
      <c r="Q19" s="168" t="s">
        <v>6698</v>
      </c>
      <c r="R19" s="169" t="s">
        <v>6595</v>
      </c>
      <c r="S19" s="168"/>
      <c r="T19" s="168" t="s">
        <v>6644</v>
      </c>
    </row>
    <row r="20" spans="1:20" ht="49.05" customHeight="1" x14ac:dyDescent="0.3">
      <c r="A20" s="170">
        <v>141</v>
      </c>
      <c r="B20" s="170" t="s">
        <v>694</v>
      </c>
      <c r="C20" s="170">
        <v>0</v>
      </c>
      <c r="D20" s="170">
        <v>0</v>
      </c>
      <c r="E20" s="170">
        <v>0</v>
      </c>
      <c r="F20" s="170">
        <v>0</v>
      </c>
      <c r="G20" s="170" t="s">
        <v>6699</v>
      </c>
      <c r="H20" s="170" t="s">
        <v>6700</v>
      </c>
      <c r="I20" s="170" t="s">
        <v>6701</v>
      </c>
      <c r="J20" s="170" t="s">
        <v>3814</v>
      </c>
      <c r="K20" s="170" t="s">
        <v>3815</v>
      </c>
      <c r="L20" s="170"/>
      <c r="M20" s="170"/>
      <c r="N20" s="170"/>
      <c r="O20" s="170"/>
      <c r="P20" s="170"/>
      <c r="Q20" s="170" t="s">
        <v>6702</v>
      </c>
      <c r="R20" s="171" t="s">
        <v>699</v>
      </c>
      <c r="S20" s="170"/>
      <c r="T20" s="170" t="s">
        <v>6644</v>
      </c>
    </row>
    <row r="21" spans="1:20" ht="49.05" customHeight="1" x14ac:dyDescent="0.3">
      <c r="A21" s="168">
        <v>142</v>
      </c>
      <c r="B21" s="168" t="s">
        <v>937</v>
      </c>
      <c r="C21" s="168">
        <v>0</v>
      </c>
      <c r="D21" s="168">
        <v>0</v>
      </c>
      <c r="E21" s="168">
        <v>0</v>
      </c>
      <c r="F21" s="168">
        <v>0</v>
      </c>
      <c r="G21" s="168" t="s">
        <v>6703</v>
      </c>
      <c r="H21" s="168" t="s">
        <v>6704</v>
      </c>
      <c r="I21" s="168" t="s">
        <v>6705</v>
      </c>
      <c r="J21" s="168" t="s">
        <v>3817</v>
      </c>
      <c r="K21" s="168" t="s">
        <v>3818</v>
      </c>
      <c r="L21" s="168"/>
      <c r="M21" s="168"/>
      <c r="N21" s="168"/>
      <c r="O21" s="168"/>
      <c r="P21" s="168"/>
      <c r="Q21" s="168" t="s">
        <v>6706</v>
      </c>
      <c r="R21" s="169" t="s">
        <v>1120</v>
      </c>
      <c r="S21" s="168"/>
      <c r="T21" s="168" t="s">
        <v>6644</v>
      </c>
    </row>
    <row r="22" spans="1:20" ht="49.05" customHeight="1" x14ac:dyDescent="0.3">
      <c r="A22" s="170">
        <v>143</v>
      </c>
      <c r="B22" s="170" t="s">
        <v>701</v>
      </c>
      <c r="C22" s="170">
        <v>0</v>
      </c>
      <c r="D22" s="170">
        <v>0</v>
      </c>
      <c r="E22" s="170">
        <v>0</v>
      </c>
      <c r="F22" s="170">
        <v>0</v>
      </c>
      <c r="G22" s="170" t="s">
        <v>6707</v>
      </c>
      <c r="H22" s="170" t="s">
        <v>6708</v>
      </c>
      <c r="I22" s="170" t="s">
        <v>6709</v>
      </c>
      <c r="J22" s="170" t="s">
        <v>3823</v>
      </c>
      <c r="K22" s="170" t="s">
        <v>3824</v>
      </c>
      <c r="L22" s="170"/>
      <c r="M22" s="170"/>
      <c r="N22" s="170"/>
      <c r="O22" s="170"/>
      <c r="P22" s="170">
        <v>1525</v>
      </c>
      <c r="Q22" s="170" t="s">
        <v>6710</v>
      </c>
      <c r="R22" s="171" t="s">
        <v>6607</v>
      </c>
      <c r="S22" s="171" t="s">
        <v>6711</v>
      </c>
      <c r="T22" s="170" t="s">
        <v>6644</v>
      </c>
    </row>
    <row r="23" spans="1:20" ht="49.05" customHeight="1" x14ac:dyDescent="0.3">
      <c r="A23" s="168">
        <v>144</v>
      </c>
      <c r="B23" s="168" t="s">
        <v>938</v>
      </c>
      <c r="C23" s="168">
        <v>0</v>
      </c>
      <c r="D23" s="168">
        <v>0</v>
      </c>
      <c r="E23" s="168">
        <v>0</v>
      </c>
      <c r="F23" s="168">
        <v>0</v>
      </c>
      <c r="G23" s="168" t="s">
        <v>6712</v>
      </c>
      <c r="H23" s="168" t="s">
        <v>6713</v>
      </c>
      <c r="I23" s="168" t="s">
        <v>6714</v>
      </c>
      <c r="J23" s="168" t="s">
        <v>3826</v>
      </c>
      <c r="K23" s="168" t="s">
        <v>3827</v>
      </c>
      <c r="L23" s="168"/>
      <c r="M23" s="168"/>
      <c r="N23" s="168"/>
      <c r="O23" s="168"/>
      <c r="P23" s="168"/>
      <c r="Q23" s="168" t="s">
        <v>6715</v>
      </c>
      <c r="R23" s="169" t="s">
        <v>1386</v>
      </c>
      <c r="S23" s="168"/>
      <c r="T23" s="168" t="s">
        <v>6644</v>
      </c>
    </row>
    <row r="24" spans="1:20" ht="49.05" customHeight="1" x14ac:dyDescent="0.3">
      <c r="A24" s="170">
        <v>145</v>
      </c>
      <c r="B24" s="170" t="s">
        <v>939</v>
      </c>
      <c r="C24" s="170">
        <v>1</v>
      </c>
      <c r="D24" s="170">
        <v>0</v>
      </c>
      <c r="E24" s="170">
        <v>1</v>
      </c>
      <c r="F24" s="170">
        <v>0</v>
      </c>
      <c r="G24" s="170" t="s">
        <v>6716</v>
      </c>
      <c r="H24" s="170" t="s">
        <v>6717</v>
      </c>
      <c r="I24" s="170" t="s">
        <v>6718</v>
      </c>
      <c r="J24" s="170" t="s">
        <v>3829</v>
      </c>
      <c r="K24" s="170" t="s">
        <v>3830</v>
      </c>
      <c r="L24" s="170"/>
      <c r="M24" s="170"/>
      <c r="N24" s="170"/>
      <c r="O24" s="170">
        <v>6.5</v>
      </c>
      <c r="P24" s="170"/>
      <c r="Q24" s="170" t="s">
        <v>6719</v>
      </c>
      <c r="R24" s="171" t="s">
        <v>6536</v>
      </c>
      <c r="S24" s="171" t="s">
        <v>6614</v>
      </c>
      <c r="T24" s="170" t="s">
        <v>6644</v>
      </c>
    </row>
    <row r="25" spans="1:20" ht="49.05" customHeight="1" x14ac:dyDescent="0.3">
      <c r="A25" s="168">
        <v>146</v>
      </c>
      <c r="B25" s="168" t="s">
        <v>940</v>
      </c>
      <c r="C25" s="168">
        <v>1</v>
      </c>
      <c r="D25" s="168">
        <v>1</v>
      </c>
      <c r="E25" s="168">
        <v>0</v>
      </c>
      <c r="F25" s="168">
        <v>0</v>
      </c>
      <c r="G25" s="168" t="s">
        <v>6720</v>
      </c>
      <c r="H25" s="168" t="s">
        <v>6721</v>
      </c>
      <c r="I25" s="168" t="s">
        <v>6722</v>
      </c>
      <c r="J25" s="168" t="s">
        <v>3832</v>
      </c>
      <c r="K25" s="168" t="s">
        <v>3833</v>
      </c>
      <c r="L25" s="168"/>
      <c r="M25" s="168"/>
      <c r="N25" s="168"/>
      <c r="O25" s="168"/>
      <c r="P25" s="168"/>
      <c r="Q25" s="168" t="s">
        <v>6723</v>
      </c>
      <c r="R25" s="169" t="s">
        <v>6545</v>
      </c>
      <c r="S25" s="169" t="s">
        <v>6624</v>
      </c>
      <c r="T25" s="168" t="s">
        <v>6644</v>
      </c>
    </row>
    <row r="26" spans="1:20" ht="49.05" customHeight="1" x14ac:dyDescent="0.3">
      <c r="A26" s="170">
        <v>147</v>
      </c>
      <c r="B26" s="170" t="s">
        <v>941</v>
      </c>
      <c r="C26" s="170">
        <v>0</v>
      </c>
      <c r="D26" s="170">
        <v>0</v>
      </c>
      <c r="E26" s="170">
        <v>0</v>
      </c>
      <c r="F26" s="170">
        <v>0</v>
      </c>
      <c r="G26" s="170" t="s">
        <v>6724</v>
      </c>
      <c r="H26" s="170" t="s">
        <v>6654</v>
      </c>
      <c r="I26" s="170" t="s">
        <v>6725</v>
      </c>
      <c r="J26" s="170" t="s">
        <v>3835</v>
      </c>
      <c r="K26" s="170" t="s">
        <v>3836</v>
      </c>
      <c r="L26" s="170"/>
      <c r="M26" s="170"/>
      <c r="N26" s="170"/>
      <c r="O26" s="170"/>
      <c r="P26" s="170"/>
      <c r="Q26" s="170" t="s">
        <v>6726</v>
      </c>
      <c r="R26" s="171" t="s">
        <v>6727</v>
      </c>
      <c r="S26" s="170"/>
      <c r="T26" s="170" t="s">
        <v>6644</v>
      </c>
    </row>
  </sheetData>
  <autoFilter ref="A4:T26" xr:uid="{00000000-0009-0000-0000-000037000000}"/>
  <mergeCells count="2">
    <mergeCell ref="A1:T1"/>
    <mergeCell ref="A2:T2"/>
  </mergeCells>
  <pageMargins left="0.75" right="0.75" top="1" bottom="1" header="0.5" footer="0.5"/>
  <legacy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38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3" customWidth="1"/>
    <col min="2" max="2" width="16" customWidth="1"/>
    <col min="3" max="3" width="9" customWidth="1"/>
    <col min="4" max="4" width="24" customWidth="1"/>
    <col min="5" max="5" width="46" customWidth="1"/>
    <col min="6" max="7" width="19" customWidth="1"/>
    <col min="8" max="8" width="22" customWidth="1"/>
    <col min="9" max="9" width="18" customWidth="1"/>
    <col min="10" max="10" width="42" customWidth="1"/>
    <col min="11" max="11" width="27" customWidth="1"/>
    <col min="12" max="12" width="45" customWidth="1"/>
    <col min="13" max="13" width="58" customWidth="1"/>
    <col min="14" max="14" width="34" customWidth="1"/>
    <col min="15" max="15" width="45" customWidth="1"/>
  </cols>
  <sheetData>
    <row r="1" spans="1:15" ht="30" customHeight="1" x14ac:dyDescent="0.4">
      <c r="A1" s="209" t="s">
        <v>6728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28.95" customHeight="1" x14ac:dyDescent="0.3">
      <c r="A2" s="210" t="s">
        <v>6729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4" spans="1:15" ht="37.950000000000003" customHeight="1" x14ac:dyDescent="0.3">
      <c r="A4" s="167" t="s">
        <v>1253</v>
      </c>
      <c r="B4" s="167" t="s">
        <v>5425</v>
      </c>
      <c r="C4" s="167" t="s">
        <v>709</v>
      </c>
      <c r="D4" s="167" t="s">
        <v>179</v>
      </c>
      <c r="E4" s="167" t="s">
        <v>5426</v>
      </c>
      <c r="F4" s="167" t="s">
        <v>5427</v>
      </c>
      <c r="G4" s="167" t="s">
        <v>5428</v>
      </c>
      <c r="H4" s="167" t="s">
        <v>5429</v>
      </c>
      <c r="I4" s="167" t="s">
        <v>5430</v>
      </c>
      <c r="J4" s="167" t="s">
        <v>5431</v>
      </c>
      <c r="K4" s="167" t="s">
        <v>5432</v>
      </c>
      <c r="L4" s="167" t="s">
        <v>5433</v>
      </c>
      <c r="M4" s="167" t="s">
        <v>8</v>
      </c>
      <c r="N4" s="167" t="s">
        <v>5434</v>
      </c>
      <c r="O4" s="167" t="s">
        <v>5435</v>
      </c>
    </row>
    <row r="5" spans="1:15" ht="49.05" customHeight="1" x14ac:dyDescent="0.3">
      <c r="A5" s="168" t="s">
        <v>5436</v>
      </c>
      <c r="B5" s="168" t="s">
        <v>4056</v>
      </c>
      <c r="C5" s="168">
        <v>8</v>
      </c>
      <c r="D5" s="168" t="s">
        <v>208</v>
      </c>
      <c r="E5" s="168" t="s">
        <v>4057</v>
      </c>
      <c r="F5" s="168" t="s">
        <v>4058</v>
      </c>
      <c r="G5" s="168" t="s">
        <v>4058</v>
      </c>
      <c r="H5" s="168" t="s">
        <v>198</v>
      </c>
      <c r="I5" s="168">
        <v>4800</v>
      </c>
      <c r="J5" s="168" t="s">
        <v>4060</v>
      </c>
      <c r="K5" s="168" t="s">
        <v>5437</v>
      </c>
      <c r="L5" s="168" t="s">
        <v>5438</v>
      </c>
      <c r="M5" s="169" t="s">
        <v>4064</v>
      </c>
      <c r="N5" s="168" t="s">
        <v>5439</v>
      </c>
      <c r="O5" s="168" t="s">
        <v>5440</v>
      </c>
    </row>
    <row r="6" spans="1:15" ht="49.05" customHeight="1" x14ac:dyDescent="0.3">
      <c r="A6" s="170" t="s">
        <v>5436</v>
      </c>
      <c r="B6" s="170" t="s">
        <v>4065</v>
      </c>
      <c r="C6" s="170">
        <v>8</v>
      </c>
      <c r="D6" s="170" t="s">
        <v>208</v>
      </c>
      <c r="E6" s="170" t="s">
        <v>4066</v>
      </c>
      <c r="F6" s="170" t="s">
        <v>4058</v>
      </c>
      <c r="G6" s="170" t="s">
        <v>4058</v>
      </c>
      <c r="H6" s="170" t="s">
        <v>4067</v>
      </c>
      <c r="I6" s="170">
        <v>16000</v>
      </c>
      <c r="J6" s="170" t="s">
        <v>4069</v>
      </c>
      <c r="K6" s="170" t="s">
        <v>5441</v>
      </c>
      <c r="L6" s="170" t="s">
        <v>5438</v>
      </c>
      <c r="M6" s="171" t="s">
        <v>4064</v>
      </c>
      <c r="N6" s="170" t="s">
        <v>5439</v>
      </c>
      <c r="O6" s="170" t="s">
        <v>5440</v>
      </c>
    </row>
    <row r="7" spans="1:15" ht="49.05" customHeight="1" x14ac:dyDescent="0.3">
      <c r="A7" s="168" t="s">
        <v>5436</v>
      </c>
      <c r="B7" s="168" t="s">
        <v>4102</v>
      </c>
      <c r="C7" s="168">
        <v>10</v>
      </c>
      <c r="D7" s="168" t="s">
        <v>755</v>
      </c>
      <c r="E7" s="168" t="s">
        <v>4103</v>
      </c>
      <c r="F7" s="168" t="s">
        <v>4104</v>
      </c>
      <c r="G7" s="168" t="s">
        <v>4104</v>
      </c>
      <c r="H7" s="168" t="s">
        <v>3955</v>
      </c>
      <c r="I7" s="168">
        <v>3200</v>
      </c>
      <c r="J7" s="168" t="s">
        <v>4106</v>
      </c>
      <c r="K7" s="168" t="s">
        <v>5442</v>
      </c>
      <c r="L7" s="168" t="s">
        <v>5438</v>
      </c>
      <c r="M7" s="169" t="s">
        <v>1489</v>
      </c>
      <c r="N7" s="168" t="s">
        <v>5439</v>
      </c>
      <c r="O7" s="168" t="s">
        <v>5440</v>
      </c>
    </row>
    <row r="8" spans="1:15" ht="49.05" customHeight="1" x14ac:dyDescent="0.3">
      <c r="A8" s="170" t="s">
        <v>5436</v>
      </c>
      <c r="B8" s="170" t="s">
        <v>4110</v>
      </c>
      <c r="C8" s="170">
        <v>10</v>
      </c>
      <c r="D8" s="170" t="s">
        <v>755</v>
      </c>
      <c r="E8" s="170" t="s">
        <v>4111</v>
      </c>
      <c r="F8" s="170" t="s">
        <v>4113</v>
      </c>
      <c r="G8" s="170" t="s">
        <v>4113</v>
      </c>
      <c r="H8" s="170" t="s">
        <v>3955</v>
      </c>
      <c r="I8" s="170">
        <v>3000</v>
      </c>
      <c r="J8" s="170" t="s">
        <v>4115</v>
      </c>
      <c r="K8" s="170" t="s">
        <v>5442</v>
      </c>
      <c r="L8" s="170" t="s">
        <v>5438</v>
      </c>
      <c r="M8" s="171" t="s">
        <v>4119</v>
      </c>
      <c r="N8" s="170" t="s">
        <v>5439</v>
      </c>
      <c r="O8" s="170" t="s">
        <v>5440</v>
      </c>
    </row>
    <row r="9" spans="1:15" ht="49.05" customHeight="1" x14ac:dyDescent="0.3">
      <c r="A9" s="168" t="s">
        <v>5436</v>
      </c>
      <c r="B9" s="168" t="s">
        <v>4130</v>
      </c>
      <c r="C9" s="168">
        <v>12</v>
      </c>
      <c r="D9" s="168" t="s">
        <v>761</v>
      </c>
      <c r="E9" s="168" t="s">
        <v>4131</v>
      </c>
      <c r="F9" s="168" t="s">
        <v>4133</v>
      </c>
      <c r="G9" s="168" t="s">
        <v>4133</v>
      </c>
      <c r="H9" s="168" t="s">
        <v>4132</v>
      </c>
      <c r="I9" s="168">
        <v>75</v>
      </c>
      <c r="J9" s="168" t="s">
        <v>4135</v>
      </c>
      <c r="K9" s="168" t="s">
        <v>5442</v>
      </c>
      <c r="L9" s="168" t="s">
        <v>5438</v>
      </c>
      <c r="M9" s="169" t="s">
        <v>1503</v>
      </c>
      <c r="N9" s="168" t="s">
        <v>5439</v>
      </c>
      <c r="O9" s="168" t="s">
        <v>5440</v>
      </c>
    </row>
    <row r="10" spans="1:15" ht="49.05" customHeight="1" x14ac:dyDescent="0.3">
      <c r="A10" s="170" t="s">
        <v>5436</v>
      </c>
      <c r="B10" s="170" t="s">
        <v>4312</v>
      </c>
      <c r="C10" s="170">
        <v>17</v>
      </c>
      <c r="D10" s="170" t="s">
        <v>254</v>
      </c>
      <c r="E10" s="170" t="s">
        <v>4313</v>
      </c>
      <c r="F10" s="170" t="s">
        <v>4315</v>
      </c>
      <c r="G10" s="170" t="s">
        <v>4315</v>
      </c>
      <c r="H10" s="170" t="s">
        <v>4314</v>
      </c>
      <c r="I10" s="170">
        <v>700</v>
      </c>
      <c r="J10" s="170" t="s">
        <v>4317</v>
      </c>
      <c r="K10" s="170" t="s">
        <v>5442</v>
      </c>
      <c r="L10" s="170" t="s">
        <v>5438</v>
      </c>
      <c r="M10" s="171" t="s">
        <v>4320</v>
      </c>
      <c r="N10" s="170" t="s">
        <v>5439</v>
      </c>
      <c r="O10" s="170" t="s">
        <v>5440</v>
      </c>
    </row>
    <row r="11" spans="1:15" ht="49.05" customHeight="1" x14ac:dyDescent="0.3">
      <c r="A11" s="168" t="s">
        <v>5436</v>
      </c>
      <c r="B11" s="168" t="s">
        <v>4322</v>
      </c>
      <c r="C11" s="168">
        <v>20</v>
      </c>
      <c r="D11" s="168" t="s">
        <v>781</v>
      </c>
      <c r="E11" s="168" t="s">
        <v>4323</v>
      </c>
      <c r="F11" s="168" t="s">
        <v>4326</v>
      </c>
      <c r="G11" s="168" t="s">
        <v>4326</v>
      </c>
      <c r="H11" s="168" t="s">
        <v>4325</v>
      </c>
      <c r="I11" s="168">
        <v>4000</v>
      </c>
      <c r="J11" s="168" t="s">
        <v>4328</v>
      </c>
      <c r="K11" s="168" t="s">
        <v>5442</v>
      </c>
      <c r="L11" s="168" t="s">
        <v>5438</v>
      </c>
      <c r="M11" s="169" t="s">
        <v>4331</v>
      </c>
      <c r="N11" s="168" t="s">
        <v>5439</v>
      </c>
      <c r="O11" s="168" t="s">
        <v>5440</v>
      </c>
    </row>
    <row r="12" spans="1:15" ht="49.05" customHeight="1" x14ac:dyDescent="0.3">
      <c r="A12" s="170" t="s">
        <v>5443</v>
      </c>
      <c r="B12" s="170" t="s">
        <v>4871</v>
      </c>
      <c r="C12" s="170">
        <v>48</v>
      </c>
      <c r="D12" s="170" t="s">
        <v>326</v>
      </c>
      <c r="E12" s="170" t="s">
        <v>4872</v>
      </c>
      <c r="F12" s="170" t="s">
        <v>4874</v>
      </c>
      <c r="G12" s="170" t="s">
        <v>4874</v>
      </c>
      <c r="H12" s="170" t="s">
        <v>3913</v>
      </c>
      <c r="I12" s="170">
        <v>70</v>
      </c>
      <c r="J12" s="170" t="s">
        <v>4876</v>
      </c>
      <c r="K12" s="170" t="s">
        <v>5261</v>
      </c>
      <c r="L12" s="170" t="s">
        <v>5438</v>
      </c>
      <c r="M12" s="171" t="s">
        <v>332</v>
      </c>
      <c r="N12" s="170" t="s">
        <v>5439</v>
      </c>
      <c r="O12" s="170" t="s">
        <v>5440</v>
      </c>
    </row>
    <row r="13" spans="1:15" ht="49.05" customHeight="1" x14ac:dyDescent="0.3">
      <c r="A13" s="168" t="s">
        <v>5443</v>
      </c>
      <c r="B13" s="168" t="s">
        <v>4881</v>
      </c>
      <c r="C13" s="168">
        <v>28</v>
      </c>
      <c r="D13" s="168" t="s">
        <v>801</v>
      </c>
      <c r="E13" s="168" t="s">
        <v>4882</v>
      </c>
      <c r="F13" s="168" t="s">
        <v>4884</v>
      </c>
      <c r="G13" s="168" t="s">
        <v>4884</v>
      </c>
      <c r="H13" s="168" t="s">
        <v>198</v>
      </c>
      <c r="I13" s="168">
        <v>100</v>
      </c>
      <c r="J13" s="168" t="s">
        <v>4886</v>
      </c>
      <c r="K13" s="168" t="s">
        <v>5444</v>
      </c>
      <c r="L13" s="168" t="s">
        <v>5438</v>
      </c>
      <c r="M13" s="169" t="s">
        <v>1284</v>
      </c>
      <c r="N13" s="168" t="s">
        <v>5439</v>
      </c>
      <c r="O13" s="168" t="s">
        <v>5440</v>
      </c>
    </row>
    <row r="14" spans="1:15" ht="49.05" customHeight="1" x14ac:dyDescent="0.3">
      <c r="A14" s="170" t="s">
        <v>5443</v>
      </c>
      <c r="B14" s="170" t="s">
        <v>4897</v>
      </c>
      <c r="C14" s="170">
        <v>30</v>
      </c>
      <c r="D14" s="170" t="s">
        <v>267</v>
      </c>
      <c r="E14" s="170" t="s">
        <v>4898</v>
      </c>
      <c r="F14" s="170" t="s">
        <v>4662</v>
      </c>
      <c r="G14" s="170" t="s">
        <v>4662</v>
      </c>
      <c r="H14" s="170" t="s">
        <v>198</v>
      </c>
      <c r="I14" s="170">
        <v>100</v>
      </c>
      <c r="J14" s="170" t="s">
        <v>4900</v>
      </c>
      <c r="K14" s="170" t="s">
        <v>5445</v>
      </c>
      <c r="L14" s="170" t="s">
        <v>5438</v>
      </c>
      <c r="M14" s="171" t="s">
        <v>4904</v>
      </c>
      <c r="N14" s="170" t="s">
        <v>5439</v>
      </c>
      <c r="O14" s="170" t="s">
        <v>5440</v>
      </c>
    </row>
    <row r="15" spans="1:15" ht="49.05" customHeight="1" x14ac:dyDescent="0.3">
      <c r="A15" s="168" t="s">
        <v>5446</v>
      </c>
      <c r="B15" s="168" t="s">
        <v>5140</v>
      </c>
      <c r="C15" s="168">
        <v>55</v>
      </c>
      <c r="D15" s="168" t="s">
        <v>358</v>
      </c>
      <c r="E15" s="168" t="s">
        <v>5141</v>
      </c>
      <c r="F15" s="168" t="s">
        <v>5143</v>
      </c>
      <c r="G15" s="168" t="s">
        <v>5143</v>
      </c>
      <c r="H15" s="168" t="s">
        <v>198</v>
      </c>
      <c r="I15" s="168">
        <v>2000</v>
      </c>
      <c r="J15" s="168" t="s">
        <v>5145</v>
      </c>
      <c r="K15" s="168" t="s">
        <v>5149</v>
      </c>
      <c r="L15" s="168" t="s">
        <v>5447</v>
      </c>
      <c r="M15" s="169" t="s">
        <v>364</v>
      </c>
      <c r="N15" s="168" t="s">
        <v>5439</v>
      </c>
      <c r="O15" s="168" t="s">
        <v>5148</v>
      </c>
    </row>
    <row r="16" spans="1:15" ht="49.05" customHeight="1" x14ac:dyDescent="0.3">
      <c r="A16" s="170" t="s">
        <v>5446</v>
      </c>
      <c r="B16" s="170" t="s">
        <v>5243</v>
      </c>
      <c r="C16" s="170">
        <v>66</v>
      </c>
      <c r="D16" s="170" t="s">
        <v>855</v>
      </c>
      <c r="E16" s="170" t="s">
        <v>5244</v>
      </c>
      <c r="F16" s="170" t="s">
        <v>5246</v>
      </c>
      <c r="G16" s="170" t="s">
        <v>5246</v>
      </c>
      <c r="H16" s="170" t="s">
        <v>4132</v>
      </c>
      <c r="I16" s="170">
        <v>181</v>
      </c>
      <c r="J16" s="170" t="s">
        <v>5248</v>
      </c>
      <c r="K16" s="170" t="s">
        <v>5442</v>
      </c>
      <c r="L16" s="170" t="s">
        <v>5448</v>
      </c>
      <c r="M16" s="171" t="s">
        <v>1317</v>
      </c>
      <c r="N16" s="170" t="s">
        <v>5439</v>
      </c>
      <c r="O16" s="170" t="s">
        <v>5139</v>
      </c>
    </row>
    <row r="17" spans="1:15" ht="49.05" customHeight="1" x14ac:dyDescent="0.3">
      <c r="A17" s="168" t="s">
        <v>5446</v>
      </c>
      <c r="B17" s="168" t="s">
        <v>5253</v>
      </c>
      <c r="C17" s="168">
        <v>71</v>
      </c>
      <c r="D17" s="168" t="s">
        <v>404</v>
      </c>
      <c r="E17" s="168" t="s">
        <v>5254</v>
      </c>
      <c r="F17" s="168" t="s">
        <v>5255</v>
      </c>
      <c r="G17" s="168" t="s">
        <v>5255</v>
      </c>
      <c r="H17" s="168" t="s">
        <v>3913</v>
      </c>
      <c r="I17" s="168">
        <v>1100</v>
      </c>
      <c r="J17" s="168" t="s">
        <v>5257</v>
      </c>
      <c r="K17" s="168" t="s">
        <v>5261</v>
      </c>
      <c r="L17" s="168" t="s">
        <v>5449</v>
      </c>
      <c r="M17" s="169" t="s">
        <v>410</v>
      </c>
      <c r="N17" s="168" t="s">
        <v>5439</v>
      </c>
      <c r="O17" s="168" t="s">
        <v>5139</v>
      </c>
    </row>
    <row r="18" spans="1:15" ht="49.05" customHeight="1" x14ac:dyDescent="0.3">
      <c r="A18" s="170" t="s">
        <v>5446</v>
      </c>
      <c r="B18" s="170" t="s">
        <v>5292</v>
      </c>
      <c r="C18" s="170">
        <v>73</v>
      </c>
      <c r="D18" s="170" t="s">
        <v>412</v>
      </c>
      <c r="E18" s="170" t="s">
        <v>5293</v>
      </c>
      <c r="F18" s="170" t="s">
        <v>5295</v>
      </c>
      <c r="G18" s="170" t="s">
        <v>5295</v>
      </c>
      <c r="H18" s="170" t="s">
        <v>4067</v>
      </c>
      <c r="I18" s="170">
        <v>5500</v>
      </c>
      <c r="J18" s="170" t="s">
        <v>5297</v>
      </c>
      <c r="K18" s="170" t="s">
        <v>5450</v>
      </c>
      <c r="L18" s="170" t="s">
        <v>5451</v>
      </c>
      <c r="M18" s="171" t="s">
        <v>5302</v>
      </c>
      <c r="N18" s="170" t="s">
        <v>5439</v>
      </c>
      <c r="O18" s="170" t="s">
        <v>5139</v>
      </c>
    </row>
    <row r="19" spans="1:15" ht="49.05" customHeight="1" x14ac:dyDescent="0.3">
      <c r="A19" s="168" t="s">
        <v>5917</v>
      </c>
      <c r="B19" s="168" t="s">
        <v>5564</v>
      </c>
      <c r="C19" s="168">
        <v>77</v>
      </c>
      <c r="D19" s="168" t="s">
        <v>453</v>
      </c>
      <c r="E19" s="168" t="s">
        <v>5565</v>
      </c>
      <c r="F19" s="168" t="s">
        <v>4874</v>
      </c>
      <c r="G19" s="168" t="s">
        <v>4874</v>
      </c>
      <c r="H19" s="168" t="s">
        <v>3913</v>
      </c>
      <c r="I19" s="168">
        <v>20</v>
      </c>
      <c r="J19" s="168" t="s">
        <v>5568</v>
      </c>
      <c r="K19" s="168" t="s">
        <v>5918</v>
      </c>
      <c r="L19" s="168" t="s">
        <v>5919</v>
      </c>
      <c r="M19" s="169" t="s">
        <v>5573</v>
      </c>
      <c r="N19" s="168" t="s">
        <v>5439</v>
      </c>
      <c r="O19" s="168" t="s">
        <v>5574</v>
      </c>
    </row>
    <row r="20" spans="1:15" ht="49.05" customHeight="1" x14ac:dyDescent="0.3">
      <c r="A20" s="170" t="s">
        <v>5917</v>
      </c>
      <c r="B20" s="170" t="s">
        <v>5706</v>
      </c>
      <c r="C20" s="170">
        <v>90</v>
      </c>
      <c r="D20" s="170" t="s">
        <v>488</v>
      </c>
      <c r="E20" s="170" t="s">
        <v>5707</v>
      </c>
      <c r="F20" s="170" t="s">
        <v>5708</v>
      </c>
      <c r="G20" s="170" t="s">
        <v>5708</v>
      </c>
      <c r="H20" s="170" t="s">
        <v>3913</v>
      </c>
      <c r="I20" s="170"/>
      <c r="J20" s="170" t="s">
        <v>5710</v>
      </c>
      <c r="K20" s="170" t="s">
        <v>5715</v>
      </c>
      <c r="L20" s="170" t="s">
        <v>5920</v>
      </c>
      <c r="M20" s="171" t="s">
        <v>494</v>
      </c>
      <c r="N20" s="170" t="s">
        <v>5439</v>
      </c>
      <c r="O20" s="170" t="s">
        <v>5714</v>
      </c>
    </row>
    <row r="21" spans="1:15" ht="49.05" customHeight="1" x14ac:dyDescent="0.3">
      <c r="A21" s="168" t="s">
        <v>5917</v>
      </c>
      <c r="B21" s="168" t="s">
        <v>5739</v>
      </c>
      <c r="C21" s="168">
        <v>91</v>
      </c>
      <c r="D21" s="168" t="s">
        <v>873</v>
      </c>
      <c r="E21" s="168" t="s">
        <v>5740</v>
      </c>
      <c r="F21" s="168" t="s">
        <v>5741</v>
      </c>
      <c r="G21" s="168" t="s">
        <v>5741</v>
      </c>
      <c r="H21" s="168" t="s">
        <v>198</v>
      </c>
      <c r="I21" s="168">
        <v>100</v>
      </c>
      <c r="J21" s="168" t="s">
        <v>5743</v>
      </c>
      <c r="K21" s="168" t="s">
        <v>5921</v>
      </c>
      <c r="L21" s="168" t="s">
        <v>5922</v>
      </c>
      <c r="M21" s="169" t="s">
        <v>5748</v>
      </c>
      <c r="N21" s="168" t="s">
        <v>5439</v>
      </c>
      <c r="O21" s="168" t="s">
        <v>5749</v>
      </c>
    </row>
    <row r="22" spans="1:15" ht="49.05" customHeight="1" x14ac:dyDescent="0.3">
      <c r="A22" s="170" t="s">
        <v>5917</v>
      </c>
      <c r="B22" s="170" t="s">
        <v>5838</v>
      </c>
      <c r="C22" s="170">
        <v>98</v>
      </c>
      <c r="D22" s="170" t="s">
        <v>510</v>
      </c>
      <c r="E22" s="170" t="s">
        <v>5839</v>
      </c>
      <c r="F22" s="170" t="s">
        <v>5840</v>
      </c>
      <c r="G22" s="170" t="s">
        <v>5840</v>
      </c>
      <c r="H22" s="170" t="s">
        <v>3913</v>
      </c>
      <c r="I22" s="170"/>
      <c r="J22" s="170" t="s">
        <v>5842</v>
      </c>
      <c r="K22" s="170" t="s">
        <v>5715</v>
      </c>
      <c r="L22" s="170" t="s">
        <v>5923</v>
      </c>
      <c r="M22" s="171" t="s">
        <v>516</v>
      </c>
      <c r="N22" s="170" t="s">
        <v>5439</v>
      </c>
      <c r="O22" s="170" t="s">
        <v>5846</v>
      </c>
    </row>
    <row r="23" spans="1:15" ht="49.05" customHeight="1" x14ac:dyDescent="0.3">
      <c r="A23" s="168" t="s">
        <v>5917</v>
      </c>
      <c r="B23" s="168" t="s">
        <v>5847</v>
      </c>
      <c r="C23" s="168">
        <v>99</v>
      </c>
      <c r="D23" s="168" t="s">
        <v>878</v>
      </c>
      <c r="E23" s="168" t="s">
        <v>5848</v>
      </c>
      <c r="F23" s="168" t="s">
        <v>4808</v>
      </c>
      <c r="G23" s="168" t="s">
        <v>4808</v>
      </c>
      <c r="H23" s="168" t="s">
        <v>5357</v>
      </c>
      <c r="I23" s="168">
        <v>1000</v>
      </c>
      <c r="J23" s="168" t="s">
        <v>5850</v>
      </c>
      <c r="K23" s="168" t="s">
        <v>5921</v>
      </c>
      <c r="L23" s="168" t="s">
        <v>5924</v>
      </c>
      <c r="M23" s="169" t="s">
        <v>5855</v>
      </c>
      <c r="N23" s="168" t="s">
        <v>5439</v>
      </c>
      <c r="O23" s="168" t="s">
        <v>5856</v>
      </c>
    </row>
    <row r="24" spans="1:15" ht="49.05" customHeight="1" x14ac:dyDescent="0.3">
      <c r="A24" s="170" t="s">
        <v>6347</v>
      </c>
      <c r="B24" s="170" t="s">
        <v>6050</v>
      </c>
      <c r="C24" s="170">
        <v>109</v>
      </c>
      <c r="D24" s="170" t="s">
        <v>518</v>
      </c>
      <c r="E24" s="170" t="s">
        <v>6051</v>
      </c>
      <c r="F24" s="170" t="s">
        <v>6053</v>
      </c>
      <c r="G24" s="170" t="s">
        <v>6053</v>
      </c>
      <c r="H24" s="170" t="s">
        <v>3913</v>
      </c>
      <c r="I24" s="170">
        <v>20</v>
      </c>
      <c r="J24" s="170" t="s">
        <v>6054</v>
      </c>
      <c r="K24" s="170" t="s">
        <v>6348</v>
      </c>
      <c r="L24" s="170" t="s">
        <v>6349</v>
      </c>
      <c r="M24" s="171" t="s">
        <v>6059</v>
      </c>
      <c r="N24" s="170" t="s">
        <v>6350</v>
      </c>
      <c r="O24" s="170" t="s">
        <v>6060</v>
      </c>
    </row>
    <row r="25" spans="1:15" ht="49.05" customHeight="1" x14ac:dyDescent="0.3">
      <c r="A25" s="168" t="s">
        <v>6347</v>
      </c>
      <c r="B25" s="168" t="s">
        <v>6063</v>
      </c>
      <c r="C25" s="168">
        <v>109</v>
      </c>
      <c r="D25" s="168" t="s">
        <v>518</v>
      </c>
      <c r="E25" s="168" t="s">
        <v>6064</v>
      </c>
      <c r="F25" s="168" t="s">
        <v>6066</v>
      </c>
      <c r="G25" s="168" t="s">
        <v>6066</v>
      </c>
      <c r="H25" s="168" t="s">
        <v>198</v>
      </c>
      <c r="I25" s="168">
        <v>325</v>
      </c>
      <c r="J25" s="168" t="s">
        <v>6068</v>
      </c>
      <c r="K25" s="168" t="s">
        <v>6351</v>
      </c>
      <c r="L25" s="168" t="s">
        <v>6352</v>
      </c>
      <c r="M25" s="169" t="s">
        <v>525</v>
      </c>
      <c r="N25" s="168" t="s">
        <v>6350</v>
      </c>
      <c r="O25" s="168" t="s">
        <v>6073</v>
      </c>
    </row>
    <row r="26" spans="1:15" ht="49.05" customHeight="1" x14ac:dyDescent="0.3">
      <c r="A26" s="170" t="s">
        <v>6347</v>
      </c>
      <c r="B26" s="170" t="s">
        <v>6187</v>
      </c>
      <c r="C26" s="170">
        <v>118</v>
      </c>
      <c r="D26" s="170" t="s">
        <v>561</v>
      </c>
      <c r="E26" s="170" t="s">
        <v>6188</v>
      </c>
      <c r="F26" s="170" t="s">
        <v>6190</v>
      </c>
      <c r="G26" s="170" t="s">
        <v>6190</v>
      </c>
      <c r="H26" s="170" t="s">
        <v>3913</v>
      </c>
      <c r="I26" s="170">
        <v>30</v>
      </c>
      <c r="J26" s="170" t="s">
        <v>6192</v>
      </c>
      <c r="K26" s="170" t="s">
        <v>6353</v>
      </c>
      <c r="L26" s="170" t="s">
        <v>6354</v>
      </c>
      <c r="M26" s="171" t="s">
        <v>567</v>
      </c>
      <c r="N26" s="170" t="s">
        <v>6350</v>
      </c>
      <c r="O26" s="170" t="s">
        <v>6049</v>
      </c>
    </row>
    <row r="27" spans="1:15" ht="49.05" customHeight="1" x14ac:dyDescent="0.3">
      <c r="A27" s="168" t="s">
        <v>6347</v>
      </c>
      <c r="B27" s="168" t="s">
        <v>6206</v>
      </c>
      <c r="C27" s="168">
        <v>121</v>
      </c>
      <c r="D27" s="168" t="s">
        <v>576</v>
      </c>
      <c r="E27" s="168" t="s">
        <v>6207</v>
      </c>
      <c r="F27" s="168" t="s">
        <v>6209</v>
      </c>
      <c r="G27" s="168" t="s">
        <v>6209</v>
      </c>
      <c r="H27" s="168" t="s">
        <v>3913</v>
      </c>
      <c r="I27" s="168">
        <v>200</v>
      </c>
      <c r="J27" s="168" t="s">
        <v>6210</v>
      </c>
      <c r="K27" s="168" t="s">
        <v>6353</v>
      </c>
      <c r="L27" s="168" t="s">
        <v>6355</v>
      </c>
      <c r="M27" s="169" t="s">
        <v>582</v>
      </c>
      <c r="N27" s="168" t="s">
        <v>6350</v>
      </c>
      <c r="O27" s="168" t="s">
        <v>6215</v>
      </c>
    </row>
    <row r="28" spans="1:15" ht="49.05" customHeight="1" x14ac:dyDescent="0.3">
      <c r="A28" s="170" t="s">
        <v>6347</v>
      </c>
      <c r="B28" s="170" t="s">
        <v>6216</v>
      </c>
      <c r="C28" s="170">
        <v>121</v>
      </c>
      <c r="D28" s="170" t="s">
        <v>576</v>
      </c>
      <c r="E28" s="170" t="s">
        <v>6217</v>
      </c>
      <c r="F28" s="170" t="s">
        <v>6219</v>
      </c>
      <c r="G28" s="170" t="s">
        <v>6219</v>
      </c>
      <c r="H28" s="170" t="s">
        <v>3913</v>
      </c>
      <c r="I28" s="170">
        <v>300</v>
      </c>
      <c r="J28" s="170" t="s">
        <v>6220</v>
      </c>
      <c r="K28" s="170" t="s">
        <v>6353</v>
      </c>
      <c r="L28" s="170" t="s">
        <v>6356</v>
      </c>
      <c r="M28" s="171" t="s">
        <v>588</v>
      </c>
      <c r="N28" s="170" t="s">
        <v>6350</v>
      </c>
      <c r="O28" s="170" t="s">
        <v>6049</v>
      </c>
    </row>
    <row r="29" spans="1:15" ht="49.05" customHeight="1" x14ac:dyDescent="0.3">
      <c r="A29" s="168" t="s">
        <v>6347</v>
      </c>
      <c r="B29" s="168" t="s">
        <v>6225</v>
      </c>
      <c r="C29" s="168">
        <v>122</v>
      </c>
      <c r="D29" s="168" t="s">
        <v>596</v>
      </c>
      <c r="E29" s="168" t="s">
        <v>6226</v>
      </c>
      <c r="F29" s="168" t="s">
        <v>5208</v>
      </c>
      <c r="G29" s="168" t="s">
        <v>5208</v>
      </c>
      <c r="H29" s="168" t="s">
        <v>3913</v>
      </c>
      <c r="I29" s="168">
        <v>220</v>
      </c>
      <c r="J29" s="168" t="s">
        <v>6228</v>
      </c>
      <c r="K29" s="168" t="s">
        <v>6353</v>
      </c>
      <c r="L29" s="168" t="s">
        <v>6357</v>
      </c>
      <c r="M29" s="169" t="s">
        <v>601</v>
      </c>
      <c r="N29" s="168" t="s">
        <v>6350</v>
      </c>
      <c r="O29" s="168" t="s">
        <v>6049</v>
      </c>
    </row>
    <row r="30" spans="1:15" ht="49.05" customHeight="1" x14ac:dyDescent="0.3">
      <c r="A30" s="170" t="s">
        <v>6347</v>
      </c>
      <c r="B30" s="170" t="s">
        <v>6241</v>
      </c>
      <c r="C30" s="170">
        <v>123</v>
      </c>
      <c r="D30" s="170" t="s">
        <v>606</v>
      </c>
      <c r="E30" s="170" t="s">
        <v>6242</v>
      </c>
      <c r="F30" s="170" t="s">
        <v>6244</v>
      </c>
      <c r="G30" s="170" t="s">
        <v>6244</v>
      </c>
      <c r="H30" s="170" t="s">
        <v>3913</v>
      </c>
      <c r="I30" s="170">
        <v>70</v>
      </c>
      <c r="J30" s="170" t="s">
        <v>6246</v>
      </c>
      <c r="K30" s="170" t="s">
        <v>6353</v>
      </c>
      <c r="L30" s="170" t="s">
        <v>6358</v>
      </c>
      <c r="M30" s="171" t="s">
        <v>611</v>
      </c>
      <c r="N30" s="170" t="s">
        <v>6350</v>
      </c>
      <c r="O30" s="170" t="s">
        <v>6049</v>
      </c>
    </row>
    <row r="31" spans="1:15" ht="49.05" customHeight="1" x14ac:dyDescent="0.3">
      <c r="A31" s="168" t="s">
        <v>6347</v>
      </c>
      <c r="B31" s="168" t="s">
        <v>6288</v>
      </c>
      <c r="C31" s="168">
        <v>125</v>
      </c>
      <c r="D31" s="168" t="s">
        <v>627</v>
      </c>
      <c r="E31" s="168" t="s">
        <v>6289</v>
      </c>
      <c r="F31" s="168" t="s">
        <v>6291</v>
      </c>
      <c r="G31" s="168" t="s">
        <v>6291</v>
      </c>
      <c r="H31" s="168" t="s">
        <v>3913</v>
      </c>
      <c r="I31" s="168"/>
      <c r="J31" s="168" t="s">
        <v>6292</v>
      </c>
      <c r="K31" s="168" t="s">
        <v>6359</v>
      </c>
      <c r="L31" s="168" t="s">
        <v>6354</v>
      </c>
      <c r="M31" s="169" t="s">
        <v>633</v>
      </c>
      <c r="N31" s="168" t="s">
        <v>6350</v>
      </c>
      <c r="O31" s="168" t="s">
        <v>6296</v>
      </c>
    </row>
    <row r="32" spans="1:15" ht="49.05" customHeight="1" x14ac:dyDescent="0.3">
      <c r="A32" s="170" t="s">
        <v>6730</v>
      </c>
      <c r="B32" s="170" t="s">
        <v>6546</v>
      </c>
      <c r="C32" s="170">
        <v>126</v>
      </c>
      <c r="D32" s="170" t="s">
        <v>635</v>
      </c>
      <c r="E32" s="170" t="s">
        <v>6731</v>
      </c>
      <c r="F32" s="170" t="s">
        <v>6474</v>
      </c>
      <c r="G32" s="170" t="s">
        <v>6474</v>
      </c>
      <c r="H32" s="170" t="s">
        <v>4067</v>
      </c>
      <c r="I32" s="170">
        <v>1000</v>
      </c>
      <c r="J32" s="170" t="s">
        <v>6732</v>
      </c>
      <c r="K32" s="170" t="s">
        <v>6733</v>
      </c>
      <c r="L32" s="170" t="s">
        <v>6734</v>
      </c>
      <c r="M32" s="171" t="s">
        <v>6479</v>
      </c>
      <c r="N32" s="170" t="s">
        <v>6735</v>
      </c>
      <c r="O32" s="170" t="s">
        <v>6736</v>
      </c>
    </row>
    <row r="33" spans="1:15" ht="49.05" customHeight="1" x14ac:dyDescent="0.3">
      <c r="A33" s="168" t="s">
        <v>6730</v>
      </c>
      <c r="B33" s="168" t="s">
        <v>6480</v>
      </c>
      <c r="C33" s="168">
        <v>128</v>
      </c>
      <c r="D33" s="168" t="s">
        <v>650</v>
      </c>
      <c r="E33" s="168" t="s">
        <v>6737</v>
      </c>
      <c r="F33" s="168" t="s">
        <v>6483</v>
      </c>
      <c r="G33" s="168" t="s">
        <v>6483</v>
      </c>
      <c r="H33" s="168" t="s">
        <v>3913</v>
      </c>
      <c r="I33" s="168">
        <v>25</v>
      </c>
      <c r="J33" s="168" t="s">
        <v>6738</v>
      </c>
      <c r="K33" s="168" t="s">
        <v>6739</v>
      </c>
      <c r="L33" s="168" t="s">
        <v>6740</v>
      </c>
      <c r="M33" s="169" t="s">
        <v>656</v>
      </c>
      <c r="N33" s="168" t="s">
        <v>6735</v>
      </c>
      <c r="O33" s="168" t="s">
        <v>6741</v>
      </c>
    </row>
    <row r="34" spans="1:15" ht="49.05" customHeight="1" x14ac:dyDescent="0.3">
      <c r="A34" s="170" t="s">
        <v>6730</v>
      </c>
      <c r="B34" s="170" t="s">
        <v>6570</v>
      </c>
      <c r="C34" s="170">
        <v>134</v>
      </c>
      <c r="D34" s="170" t="s">
        <v>672</v>
      </c>
      <c r="E34" s="170" t="s">
        <v>6742</v>
      </c>
      <c r="F34" s="170" t="s">
        <v>6574</v>
      </c>
      <c r="G34" s="170" t="s">
        <v>6574</v>
      </c>
      <c r="H34" s="170" t="s">
        <v>572</v>
      </c>
      <c r="I34" s="170">
        <v>60</v>
      </c>
      <c r="J34" s="170" t="s">
        <v>6743</v>
      </c>
      <c r="K34" s="170" t="s">
        <v>6744</v>
      </c>
      <c r="L34" s="170" t="s">
        <v>6745</v>
      </c>
      <c r="M34" s="171" t="s">
        <v>677</v>
      </c>
      <c r="N34" s="170" t="s">
        <v>6746</v>
      </c>
      <c r="O34" s="170" t="s">
        <v>6747</v>
      </c>
    </row>
    <row r="35" spans="1:15" ht="49.05" customHeight="1" x14ac:dyDescent="0.3">
      <c r="A35" s="168" t="s">
        <v>6730</v>
      </c>
      <c r="B35" s="168" t="s">
        <v>6519</v>
      </c>
      <c r="C35" s="168">
        <v>139</v>
      </c>
      <c r="D35" s="168" t="s">
        <v>936</v>
      </c>
      <c r="E35" s="168" t="s">
        <v>6748</v>
      </c>
      <c r="F35" s="168" t="s">
        <v>6522</v>
      </c>
      <c r="G35" s="168" t="s">
        <v>6522</v>
      </c>
      <c r="H35" s="168" t="s">
        <v>3913</v>
      </c>
      <c r="I35" s="168"/>
      <c r="J35" s="168" t="s">
        <v>6749</v>
      </c>
      <c r="K35" s="168" t="s">
        <v>6750</v>
      </c>
      <c r="L35" s="168" t="s">
        <v>6751</v>
      </c>
      <c r="M35" s="169" t="s">
        <v>6527</v>
      </c>
      <c r="N35" s="168" t="s">
        <v>6752</v>
      </c>
      <c r="O35" s="168" t="s">
        <v>6753</v>
      </c>
    </row>
    <row r="36" spans="1:15" ht="49.05" customHeight="1" x14ac:dyDescent="0.3">
      <c r="A36" s="170" t="s">
        <v>6730</v>
      </c>
      <c r="B36" s="170" t="s">
        <v>6528</v>
      </c>
      <c r="C36" s="170">
        <v>145</v>
      </c>
      <c r="D36" s="170" t="s">
        <v>939</v>
      </c>
      <c r="E36" s="170" t="s">
        <v>6754</v>
      </c>
      <c r="F36" s="170" t="s">
        <v>5154</v>
      </c>
      <c r="G36" s="170" t="s">
        <v>5154</v>
      </c>
      <c r="H36" s="170" t="s">
        <v>6755</v>
      </c>
      <c r="I36" s="170">
        <v>6.5</v>
      </c>
      <c r="J36" s="170" t="s">
        <v>6756</v>
      </c>
      <c r="K36" s="170" t="s">
        <v>6757</v>
      </c>
      <c r="L36" s="170" t="s">
        <v>6758</v>
      </c>
      <c r="M36" s="171" t="s">
        <v>6536</v>
      </c>
      <c r="N36" s="170" t="s">
        <v>6752</v>
      </c>
      <c r="O36" s="170" t="s">
        <v>6759</v>
      </c>
    </row>
    <row r="37" spans="1:15" ht="49.05" customHeight="1" x14ac:dyDescent="0.3">
      <c r="A37" s="168" t="s">
        <v>6730</v>
      </c>
      <c r="B37" s="168" t="s">
        <v>6608</v>
      </c>
      <c r="C37" s="168">
        <v>145</v>
      </c>
      <c r="D37" s="168" t="s">
        <v>939</v>
      </c>
      <c r="E37" s="168" t="s">
        <v>6760</v>
      </c>
      <c r="F37" s="168" t="s">
        <v>2054</v>
      </c>
      <c r="G37" s="168" t="s">
        <v>2054</v>
      </c>
      <c r="H37" s="168" t="s">
        <v>4067</v>
      </c>
      <c r="I37" s="168">
        <v>539</v>
      </c>
      <c r="J37" s="168" t="s">
        <v>6761</v>
      </c>
      <c r="K37" s="168" t="s">
        <v>6762</v>
      </c>
      <c r="L37" s="168" t="s">
        <v>6763</v>
      </c>
      <c r="M37" s="169" t="s">
        <v>6614</v>
      </c>
      <c r="N37" s="168" t="s">
        <v>6764</v>
      </c>
      <c r="O37" s="168" t="s">
        <v>6765</v>
      </c>
    </row>
    <row r="38" spans="1:15" ht="49.05" customHeight="1" x14ac:dyDescent="0.3">
      <c r="A38" s="170" t="s">
        <v>6730</v>
      </c>
      <c r="B38" s="170" t="s">
        <v>6579</v>
      </c>
      <c r="C38" s="170">
        <v>135</v>
      </c>
      <c r="D38" s="170" t="s">
        <v>933</v>
      </c>
      <c r="E38" s="170" t="s">
        <v>6766</v>
      </c>
      <c r="F38" s="170" t="s">
        <v>2054</v>
      </c>
      <c r="G38" s="170" t="s">
        <v>2054</v>
      </c>
      <c r="H38" s="170" t="s">
        <v>6767</v>
      </c>
      <c r="I38" s="170">
        <v>310</v>
      </c>
      <c r="J38" s="170" t="s">
        <v>6768</v>
      </c>
      <c r="K38" s="170" t="s">
        <v>6769</v>
      </c>
      <c r="L38" s="170" t="s">
        <v>6770</v>
      </c>
      <c r="M38" s="171" t="s">
        <v>6587</v>
      </c>
      <c r="N38" s="170" t="s">
        <v>6771</v>
      </c>
      <c r="O38" s="170" t="s">
        <v>6772</v>
      </c>
    </row>
  </sheetData>
  <autoFilter ref="A4:O38" xr:uid="{00000000-0009-0000-0000-000038000000}"/>
  <mergeCells count="2">
    <mergeCell ref="A1:O1"/>
    <mergeCell ref="A2:O2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19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4" customWidth="1"/>
    <col min="2" max="2" width="23" customWidth="1"/>
    <col min="3" max="4" width="26" customWidth="1"/>
    <col min="5" max="5" width="18" customWidth="1"/>
    <col min="6" max="6" width="77" customWidth="1"/>
    <col min="7" max="7" width="55" customWidth="1"/>
  </cols>
  <sheetData>
    <row r="1" spans="1:7" ht="30" customHeight="1" x14ac:dyDescent="0.4">
      <c r="A1" s="209" t="s">
        <v>6773</v>
      </c>
      <c r="B1" s="174"/>
      <c r="C1" s="174"/>
      <c r="D1" s="174"/>
      <c r="E1" s="174"/>
      <c r="F1" s="174"/>
      <c r="G1" s="174"/>
    </row>
    <row r="2" spans="1:7" ht="28.95" customHeight="1" x14ac:dyDescent="0.3">
      <c r="A2" s="210" t="s">
        <v>6774</v>
      </c>
      <c r="B2" s="174"/>
      <c r="C2" s="174"/>
      <c r="D2" s="174"/>
      <c r="E2" s="174"/>
      <c r="F2" s="174"/>
      <c r="G2" s="174"/>
    </row>
    <row r="4" spans="1:7" ht="37.950000000000003" customHeight="1" x14ac:dyDescent="0.3">
      <c r="A4" s="167" t="s">
        <v>154</v>
      </c>
      <c r="B4" s="167" t="s">
        <v>6775</v>
      </c>
      <c r="C4" s="167" t="s">
        <v>6776</v>
      </c>
      <c r="D4" s="167" t="s">
        <v>6777</v>
      </c>
      <c r="E4" s="167" t="s">
        <v>6</v>
      </c>
      <c r="F4" s="167" t="s">
        <v>6778</v>
      </c>
      <c r="G4" s="167" t="s">
        <v>8</v>
      </c>
    </row>
    <row r="5" spans="1:7" ht="61.05" customHeight="1" x14ac:dyDescent="0.3">
      <c r="A5" s="168" t="s">
        <v>6779</v>
      </c>
      <c r="B5" s="168">
        <v>125</v>
      </c>
      <c r="C5" s="168">
        <v>22</v>
      </c>
      <c r="D5" s="168">
        <f>B5+C5</f>
        <v>147</v>
      </c>
      <c r="E5" s="168" t="s">
        <v>179</v>
      </c>
      <c r="F5" s="168" t="s">
        <v>6780</v>
      </c>
      <c r="G5" s="168" t="s">
        <v>6781</v>
      </c>
    </row>
    <row r="6" spans="1:7" ht="61.05" customHeight="1" x14ac:dyDescent="0.3">
      <c r="A6" s="170" t="s">
        <v>6782</v>
      </c>
      <c r="B6" s="170">
        <v>125</v>
      </c>
      <c r="C6" s="170">
        <f>COUNTIF(T6_PROJEKTE_126_147!F5:F24,"EIGENPROJEKT*")</f>
        <v>10</v>
      </c>
      <c r="D6" s="170">
        <f>B6+C6</f>
        <v>135</v>
      </c>
      <c r="E6" s="170" t="s">
        <v>14</v>
      </c>
      <c r="F6" s="170" t="s">
        <v>6783</v>
      </c>
      <c r="G6" s="170" t="s">
        <v>6784</v>
      </c>
    </row>
    <row r="7" spans="1:7" ht="61.05" customHeight="1" x14ac:dyDescent="0.3">
      <c r="A7" s="168" t="s">
        <v>6785</v>
      </c>
      <c r="B7" s="168">
        <v>90</v>
      </c>
      <c r="C7" s="168">
        <f>COUNTIFS(T6_PROJEKTE_126_147!F5:F24,"EIGENPROJEKT*",T6_PROJEKTE_126_147!H5:H24,"VOR")</f>
        <v>6</v>
      </c>
      <c r="D7" s="168">
        <f>B7+C7</f>
        <v>96</v>
      </c>
      <c r="E7" s="168" t="s">
        <v>14</v>
      </c>
      <c r="F7" s="168" t="s">
        <v>6786</v>
      </c>
      <c r="G7" s="168" t="s">
        <v>6784</v>
      </c>
    </row>
    <row r="8" spans="1:7" ht="61.05" customHeight="1" x14ac:dyDescent="0.3">
      <c r="A8" s="170" t="s">
        <v>6787</v>
      </c>
      <c r="B8" s="170">
        <v>29</v>
      </c>
      <c r="C8" s="170">
        <f>COUNTIFS(T6_PROJEKTE_126_147!F5:F24,"EIGENPROJEKT*",T6_PROJEKTE_126_147!H5:H24,"NACH-ERSTBELEG")</f>
        <v>4</v>
      </c>
      <c r="D8" s="170">
        <f>B8+C8</f>
        <v>33</v>
      </c>
      <c r="E8" s="170" t="s">
        <v>14</v>
      </c>
      <c r="F8" s="170" t="s">
        <v>6788</v>
      </c>
      <c r="G8" s="170" t="s">
        <v>6784</v>
      </c>
    </row>
    <row r="9" spans="1:7" ht="61.05" customHeight="1" x14ac:dyDescent="0.3">
      <c r="A9" s="168" t="s">
        <v>6789</v>
      </c>
      <c r="B9" s="168">
        <v>6</v>
      </c>
      <c r="C9" s="168">
        <f>C6-C7-C8</f>
        <v>0</v>
      </c>
      <c r="D9" s="168">
        <f>B9+C9</f>
        <v>6</v>
      </c>
      <c r="E9" s="168" t="s">
        <v>14</v>
      </c>
      <c r="F9" s="168" t="s">
        <v>6790</v>
      </c>
      <c r="G9" s="168" t="s">
        <v>6784</v>
      </c>
    </row>
    <row r="10" spans="1:7" ht="61.05" customHeight="1" x14ac:dyDescent="0.3">
      <c r="A10" s="170" t="s">
        <v>6791</v>
      </c>
      <c r="B10" s="170"/>
      <c r="C10" s="170"/>
      <c r="D10" s="172">
        <f>D7/D6</f>
        <v>0.71111111111111114</v>
      </c>
      <c r="E10" s="170" t="s">
        <v>1848</v>
      </c>
      <c r="F10" s="170" t="s">
        <v>6792</v>
      </c>
      <c r="G10" s="170" t="s">
        <v>6784</v>
      </c>
    </row>
    <row r="11" spans="1:7" ht="61.05" customHeight="1" x14ac:dyDescent="0.3">
      <c r="A11" s="168" t="s">
        <v>6793</v>
      </c>
      <c r="B11" s="168">
        <v>8650</v>
      </c>
      <c r="C11" s="168">
        <v>0</v>
      </c>
      <c r="D11" s="168">
        <f>B11+C11</f>
        <v>8650</v>
      </c>
      <c r="E11" s="168" t="s">
        <v>24</v>
      </c>
      <c r="F11" s="168" t="s">
        <v>6794</v>
      </c>
      <c r="G11" s="168" t="s">
        <v>26</v>
      </c>
    </row>
    <row r="12" spans="1:7" ht="61.05" customHeight="1" x14ac:dyDescent="0.3">
      <c r="A12" s="170" t="s">
        <v>6795</v>
      </c>
      <c r="B12" s="170">
        <v>8984.7999999999993</v>
      </c>
      <c r="C12" s="170">
        <v>0</v>
      </c>
      <c r="D12" s="170">
        <f>B12+C12</f>
        <v>8984.7999999999993</v>
      </c>
      <c r="E12" s="170" t="s">
        <v>24</v>
      </c>
      <c r="F12" s="170" t="s">
        <v>6796</v>
      </c>
      <c r="G12" s="170" t="s">
        <v>6797</v>
      </c>
    </row>
    <row r="13" spans="1:7" ht="61.05" customHeight="1" x14ac:dyDescent="0.3">
      <c r="A13" s="168" t="s">
        <v>6798</v>
      </c>
      <c r="B13" s="168"/>
      <c r="C13" s="168">
        <v>5974</v>
      </c>
      <c r="D13" s="168">
        <f>C13</f>
        <v>5974</v>
      </c>
      <c r="E13" s="168" t="s">
        <v>24</v>
      </c>
      <c r="F13" s="168" t="s">
        <v>6799</v>
      </c>
      <c r="G13" s="168" t="s">
        <v>6800</v>
      </c>
    </row>
    <row r="14" spans="1:7" ht="61.05" customHeight="1" x14ac:dyDescent="0.3">
      <c r="A14" s="170" t="s">
        <v>6801</v>
      </c>
      <c r="B14" s="170">
        <v>2000</v>
      </c>
      <c r="C14" s="170">
        <v>0</v>
      </c>
      <c r="D14" s="170">
        <f>B14+C14</f>
        <v>2000</v>
      </c>
      <c r="E14" s="170" t="s">
        <v>24</v>
      </c>
      <c r="F14" s="170" t="s">
        <v>6802</v>
      </c>
      <c r="G14" s="170" t="s">
        <v>26</v>
      </c>
    </row>
    <row r="15" spans="1:7" ht="61.05" customHeight="1" x14ac:dyDescent="0.3">
      <c r="A15" s="168" t="s">
        <v>6803</v>
      </c>
      <c r="B15" s="168">
        <v>3990</v>
      </c>
      <c r="C15" s="168">
        <f>SUM(T6_PROJEKTE_126_147!J5:J24)-SUMIF(T6_PROJEKTE_126_147!O5:O24,0,T6_PROJEKTE_126_147!J5:J24)</f>
        <v>31.5</v>
      </c>
      <c r="D15" s="168">
        <f>B15+C15</f>
        <v>4021.5</v>
      </c>
      <c r="E15" s="168" t="s">
        <v>24</v>
      </c>
      <c r="F15" s="168" t="s">
        <v>6804</v>
      </c>
      <c r="G15" s="168" t="s">
        <v>6805</v>
      </c>
    </row>
    <row r="16" spans="1:7" ht="61.05" customHeight="1" x14ac:dyDescent="0.3">
      <c r="A16" s="170" t="s">
        <v>6806</v>
      </c>
      <c r="B16" s="170"/>
      <c r="C16" s="170">
        <v>1000</v>
      </c>
      <c r="D16" s="170">
        <f>C16</f>
        <v>1000</v>
      </c>
      <c r="E16" s="170" t="s">
        <v>6807</v>
      </c>
      <c r="F16" s="170" t="s">
        <v>6808</v>
      </c>
      <c r="G16" s="170" t="s">
        <v>6809</v>
      </c>
    </row>
    <row r="17" spans="1:7" ht="61.05" customHeight="1" x14ac:dyDescent="0.3">
      <c r="A17" s="168" t="s">
        <v>6810</v>
      </c>
      <c r="B17" s="168"/>
      <c r="C17" s="168">
        <v>539</v>
      </c>
      <c r="D17" s="168">
        <f>C17</f>
        <v>539</v>
      </c>
      <c r="E17" s="168" t="s">
        <v>6811</v>
      </c>
      <c r="F17" s="168" t="s">
        <v>6812</v>
      </c>
      <c r="G17" s="168" t="s">
        <v>6813</v>
      </c>
    </row>
    <row r="18" spans="1:7" ht="61.05" customHeight="1" x14ac:dyDescent="0.3">
      <c r="A18" s="170" t="s">
        <v>6814</v>
      </c>
      <c r="B18" s="170"/>
      <c r="C18" s="170"/>
      <c r="D18" s="170"/>
      <c r="E18" s="170" t="s">
        <v>6815</v>
      </c>
      <c r="F18" s="170" t="s">
        <v>6816</v>
      </c>
      <c r="G18" s="170" t="s">
        <v>6817</v>
      </c>
    </row>
    <row r="19" spans="1:7" ht="61.05" customHeight="1" x14ac:dyDescent="0.3">
      <c r="A19" s="168" t="s">
        <v>6818</v>
      </c>
      <c r="B19" s="168"/>
      <c r="C19" s="168"/>
      <c r="D19" s="168"/>
      <c r="E19" s="168" t="s">
        <v>24</v>
      </c>
      <c r="F19" s="168" t="s">
        <v>6819</v>
      </c>
      <c r="G19" s="168" t="s">
        <v>5455</v>
      </c>
    </row>
  </sheetData>
  <autoFilter ref="A4:G19" xr:uid="{00000000-0009-0000-0000-000039000000}"/>
  <mergeCells count="2">
    <mergeCell ref="A2:G2"/>
    <mergeCell ref="A1:G1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16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9" customWidth="1"/>
    <col min="2" max="2" width="100" customWidth="1"/>
    <col min="3" max="3" width="45" customWidth="1"/>
  </cols>
  <sheetData>
    <row r="1" spans="1:3" ht="30" customHeight="1" x14ac:dyDescent="0.4">
      <c r="A1" s="209" t="s">
        <v>6820</v>
      </c>
      <c r="B1" s="174"/>
      <c r="C1" s="174"/>
    </row>
    <row r="2" spans="1:3" ht="28.95" customHeight="1" x14ac:dyDescent="0.3">
      <c r="A2" s="210" t="s">
        <v>6821</v>
      </c>
      <c r="B2" s="174"/>
      <c r="C2" s="174"/>
    </row>
    <row r="4" spans="1:3" ht="37.950000000000003" customHeight="1" x14ac:dyDescent="0.3">
      <c r="A4" s="167" t="s">
        <v>709</v>
      </c>
      <c r="B4" s="167" t="s">
        <v>6822</v>
      </c>
      <c r="C4" s="167" t="s">
        <v>6823</v>
      </c>
    </row>
    <row r="5" spans="1:3" ht="61.05" customHeight="1" x14ac:dyDescent="0.3">
      <c r="A5" s="168">
        <v>1</v>
      </c>
      <c r="B5" s="168" t="s">
        <v>6824</v>
      </c>
      <c r="C5" s="168" t="s">
        <v>6825</v>
      </c>
    </row>
    <row r="6" spans="1:3" ht="61.05" customHeight="1" x14ac:dyDescent="0.3">
      <c r="A6" s="170">
        <v>2</v>
      </c>
      <c r="B6" s="170" t="s">
        <v>6826</v>
      </c>
      <c r="C6" s="170" t="s">
        <v>6825</v>
      </c>
    </row>
    <row r="7" spans="1:3" ht="61.05" customHeight="1" x14ac:dyDescent="0.3">
      <c r="A7" s="168">
        <v>3</v>
      </c>
      <c r="B7" s="168" t="s">
        <v>6827</v>
      </c>
      <c r="C7" s="168" t="s">
        <v>6825</v>
      </c>
    </row>
    <row r="8" spans="1:3" ht="61.05" customHeight="1" x14ac:dyDescent="0.3">
      <c r="A8" s="170">
        <v>4</v>
      </c>
      <c r="B8" s="170" t="s">
        <v>6828</v>
      </c>
      <c r="C8" s="170" t="s">
        <v>6825</v>
      </c>
    </row>
    <row r="9" spans="1:3" ht="61.05" customHeight="1" x14ac:dyDescent="0.3">
      <c r="A9" s="168">
        <v>5</v>
      </c>
      <c r="B9" s="168" t="s">
        <v>6829</v>
      </c>
      <c r="C9" s="168" t="s">
        <v>6825</v>
      </c>
    </row>
    <row r="10" spans="1:3" ht="61.05" customHeight="1" x14ac:dyDescent="0.3">
      <c r="A10" s="170">
        <v>6</v>
      </c>
      <c r="B10" s="170" t="s">
        <v>6830</v>
      </c>
      <c r="C10" s="170" t="s">
        <v>6825</v>
      </c>
    </row>
    <row r="11" spans="1:3" ht="61.05" customHeight="1" x14ac:dyDescent="0.3">
      <c r="A11" s="168">
        <v>7</v>
      </c>
      <c r="B11" s="168" t="s">
        <v>6831</v>
      </c>
      <c r="C11" s="168" t="s">
        <v>6825</v>
      </c>
    </row>
    <row r="12" spans="1:3" ht="61.05" customHeight="1" x14ac:dyDescent="0.3">
      <c r="A12" s="170">
        <v>8</v>
      </c>
      <c r="B12" s="170" t="s">
        <v>6832</v>
      </c>
      <c r="C12" s="170" t="s">
        <v>6825</v>
      </c>
    </row>
    <row r="13" spans="1:3" ht="61.05" customHeight="1" x14ac:dyDescent="0.3">
      <c r="A13" s="168">
        <v>9</v>
      </c>
      <c r="B13" s="168" t="s">
        <v>6833</v>
      </c>
      <c r="C13" s="168" t="s">
        <v>6825</v>
      </c>
    </row>
    <row r="14" spans="1:3" ht="61.05" customHeight="1" x14ac:dyDescent="0.3">
      <c r="A14" s="170">
        <v>10</v>
      </c>
      <c r="B14" s="170" t="s">
        <v>6834</v>
      </c>
      <c r="C14" s="170" t="s">
        <v>6825</v>
      </c>
    </row>
    <row r="15" spans="1:3" ht="61.05" customHeight="1" x14ac:dyDescent="0.3">
      <c r="A15" s="168">
        <v>11</v>
      </c>
      <c r="B15" s="168" t="s">
        <v>6835</v>
      </c>
      <c r="C15" s="168" t="s">
        <v>6825</v>
      </c>
    </row>
    <row r="16" spans="1:3" ht="61.05" customHeight="1" x14ac:dyDescent="0.3">
      <c r="A16" s="170">
        <v>12</v>
      </c>
      <c r="B16" s="170" t="s">
        <v>6836</v>
      </c>
      <c r="C16" s="170" t="s">
        <v>6825</v>
      </c>
    </row>
  </sheetData>
  <autoFilter ref="A4:C16" xr:uid="{00000000-0009-0000-0000-00003A000000}"/>
  <mergeCells count="2">
    <mergeCell ref="A1:C1"/>
    <mergeCell ref="A2:C2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14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30" customWidth="1"/>
    <col min="2" max="2" width="110" customWidth="1"/>
    <col min="3" max="3" width="90" customWidth="1"/>
  </cols>
  <sheetData>
    <row r="1" spans="1:3" ht="30" customHeight="1" x14ac:dyDescent="0.4">
      <c r="A1" s="209" t="s">
        <v>6837</v>
      </c>
      <c r="B1" s="174"/>
      <c r="C1" s="174"/>
    </row>
    <row r="2" spans="1:3" ht="28.95" customHeight="1" x14ac:dyDescent="0.3">
      <c r="A2" s="210" t="s">
        <v>6838</v>
      </c>
      <c r="B2" s="174"/>
      <c r="C2" s="174"/>
    </row>
    <row r="4" spans="1:3" ht="37.950000000000003" customHeight="1" x14ac:dyDescent="0.3">
      <c r="A4" s="167" t="s">
        <v>6839</v>
      </c>
      <c r="B4" s="167" t="s">
        <v>6840</v>
      </c>
      <c r="C4" s="167" t="s">
        <v>6364</v>
      </c>
    </row>
    <row r="5" spans="1:3" ht="61.05" customHeight="1" x14ac:dyDescent="0.3">
      <c r="A5" s="168" t="s">
        <v>6841</v>
      </c>
      <c r="B5" s="168" t="s">
        <v>6842</v>
      </c>
      <c r="C5" s="169" t="s">
        <v>6843</v>
      </c>
    </row>
    <row r="6" spans="1:3" ht="61.05" customHeight="1" x14ac:dyDescent="0.3">
      <c r="A6" s="170" t="s">
        <v>6844</v>
      </c>
      <c r="B6" s="170" t="s">
        <v>6845</v>
      </c>
      <c r="C6" s="171" t="s">
        <v>6843</v>
      </c>
    </row>
    <row r="7" spans="1:3" ht="61.05" customHeight="1" x14ac:dyDescent="0.3">
      <c r="A7" s="168" t="s">
        <v>6846</v>
      </c>
      <c r="B7" s="168" t="s">
        <v>6847</v>
      </c>
      <c r="C7" s="168" t="s">
        <v>6848</v>
      </c>
    </row>
    <row r="8" spans="1:3" ht="61.05" customHeight="1" x14ac:dyDescent="0.3">
      <c r="A8" s="170" t="s">
        <v>6849</v>
      </c>
      <c r="B8" s="170" t="s">
        <v>6850</v>
      </c>
      <c r="C8" s="170" t="s">
        <v>6848</v>
      </c>
    </row>
    <row r="9" spans="1:3" ht="61.05" customHeight="1" x14ac:dyDescent="0.3">
      <c r="A9" s="168" t="s">
        <v>6851</v>
      </c>
      <c r="B9" s="168" t="s">
        <v>6852</v>
      </c>
      <c r="C9" s="169" t="s">
        <v>230</v>
      </c>
    </row>
    <row r="10" spans="1:3" ht="61.05" customHeight="1" x14ac:dyDescent="0.3">
      <c r="A10" s="170" t="s">
        <v>6853</v>
      </c>
      <c r="B10" s="170" t="s">
        <v>6854</v>
      </c>
      <c r="C10" s="170" t="s">
        <v>6855</v>
      </c>
    </row>
    <row r="11" spans="1:3" ht="61.05" customHeight="1" x14ac:dyDescent="0.3">
      <c r="A11" s="168" t="s">
        <v>6856</v>
      </c>
      <c r="B11" s="168" t="s">
        <v>6857</v>
      </c>
      <c r="C11" s="168" t="s">
        <v>6784</v>
      </c>
    </row>
    <row r="12" spans="1:3" ht="61.05" customHeight="1" x14ac:dyDescent="0.3">
      <c r="A12" s="170" t="s">
        <v>6858</v>
      </c>
      <c r="B12" s="170" t="s">
        <v>6859</v>
      </c>
      <c r="C12" s="171" t="s">
        <v>6860</v>
      </c>
    </row>
    <row r="13" spans="1:3" ht="61.05" customHeight="1" x14ac:dyDescent="0.3">
      <c r="A13" s="168" t="s">
        <v>6861</v>
      </c>
      <c r="B13" s="168" t="s">
        <v>6862</v>
      </c>
      <c r="C13" s="169" t="s">
        <v>6863</v>
      </c>
    </row>
    <row r="14" spans="1:3" ht="61.05" customHeight="1" x14ac:dyDescent="0.3">
      <c r="A14" s="170" t="s">
        <v>6864</v>
      </c>
      <c r="B14" s="170" t="s">
        <v>6865</v>
      </c>
      <c r="C14" s="170" t="s">
        <v>6866</v>
      </c>
    </row>
  </sheetData>
  <autoFilter ref="A4:C14" xr:uid="{00000000-0009-0000-0000-00003B000000}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60</vt:i4>
      </vt:variant>
      <vt:variant>
        <vt:lpstr>Benannte Bereiche</vt:lpstr>
      </vt:variant>
      <vt:variant>
        <vt:i4>4</vt:i4>
      </vt:variant>
    </vt:vector>
  </HeadingPairs>
  <TitlesOfParts>
    <vt:vector size="64" baseType="lpstr">
      <vt:lpstr>STAND_01_125</vt:lpstr>
      <vt:lpstr>STAND_01_100</vt:lpstr>
      <vt:lpstr>STAND_01_75</vt:lpstr>
      <vt:lpstr>T1_T2_GESAMT</vt:lpstr>
      <vt:lpstr>STICHTAG_ERGEBNIS</vt:lpstr>
      <vt:lpstr>STICHTAG_PROJEKTE</vt:lpstr>
      <vt:lpstr>STICHTAG_147_FIRMEN</vt:lpstr>
      <vt:lpstr>STICHTAG_QUELLENHINWEISE</vt:lpstr>
      <vt:lpstr>ERGEBNIS_147</vt:lpstr>
      <vt:lpstr>VALIDIERUNG_126_147</vt:lpstr>
      <vt:lpstr>SUMMENFORTSCHREIBUNG</vt:lpstr>
      <vt:lpstr>PRUEFREGELN</vt:lpstr>
      <vt:lpstr>LESEHILFE</vt:lpstr>
      <vt:lpstr>ALLE_147</vt:lpstr>
      <vt:lpstr>PRUEFUNG_01_25</vt:lpstr>
      <vt:lpstr>PROJEKT_VERTRAG</vt:lpstr>
      <vt:lpstr>QUELLENREGISTER</vt:lpstr>
      <vt:lpstr>PRUEFUNG_26_50</vt:lpstr>
      <vt:lpstr>DE_NACHWEISE</vt:lpstr>
      <vt:lpstr>2025_DE_GESAMTJAHR</vt:lpstr>
      <vt:lpstr>PRUEFUNG_51_75</vt:lpstr>
      <vt:lpstr>BERICHTSSTATUS_51_75</vt:lpstr>
      <vt:lpstr>PRUEFUNG_76_100</vt:lpstr>
      <vt:lpstr>BERICHTSSTATUS_76_100</vt:lpstr>
      <vt:lpstr>NEUE_FESTSTELLUNGEN_76_100</vt:lpstr>
      <vt:lpstr>PRUEFUNG_101_125</vt:lpstr>
      <vt:lpstr>BERICHTSSTATUS_101_125</vt:lpstr>
      <vt:lpstr>NEUE_FESTSTELLUNGEN_101_125</vt:lpstr>
      <vt:lpstr>PRUEFUNG_126_147</vt:lpstr>
      <vt:lpstr>BERICHTSSTATUS_126_147</vt:lpstr>
      <vt:lpstr>NEUE_FESTSTELLUNGEN_126_147</vt:lpstr>
      <vt:lpstr>T1_PROJEKTE_01_25</vt:lpstr>
      <vt:lpstr>T1_FIRMEN_01_25</vt:lpstr>
      <vt:lpstr>T1_ERGEBNIS_01_25</vt:lpstr>
      <vt:lpstr>T1_METHODIK_01_25</vt:lpstr>
      <vt:lpstr>T2_PROJEKTE_26_50</vt:lpstr>
      <vt:lpstr>T2_FIRMEN_26_50</vt:lpstr>
      <vt:lpstr>T2_ERGEBNIS_26_50</vt:lpstr>
      <vt:lpstr>T2_METHODIK_26_50</vt:lpstr>
      <vt:lpstr>T3_PROJEKTE_51_75</vt:lpstr>
      <vt:lpstr>T3_FIRMEN_51_75</vt:lpstr>
      <vt:lpstr>ANKUENDIGUNGEN_01_75</vt:lpstr>
      <vt:lpstr>T3_ERGEBNIS_51_75</vt:lpstr>
      <vt:lpstr>T3_METHODIK</vt:lpstr>
      <vt:lpstr>T4_PROJEKTE_76_100</vt:lpstr>
      <vt:lpstr>T4_FIRMEN_76_100</vt:lpstr>
      <vt:lpstr>ANKUENDIGUNGEN_01_100</vt:lpstr>
      <vt:lpstr>T4_ERGEBNIS_76_100</vt:lpstr>
      <vt:lpstr>T4_METHODIK</vt:lpstr>
      <vt:lpstr>T5_PROJEKTE_101_125</vt:lpstr>
      <vt:lpstr>T5_FIRMEN_101_125</vt:lpstr>
      <vt:lpstr>ANKUENDIGUNGEN_01_125</vt:lpstr>
      <vt:lpstr>T5_ERGEBNIS_101_125</vt:lpstr>
      <vt:lpstr>T5_METHODIK</vt:lpstr>
      <vt:lpstr>T6_PROJEKTE_126_147</vt:lpstr>
      <vt:lpstr>T6_FIRMEN_126_147</vt:lpstr>
      <vt:lpstr>ANKUENDIGUNGEN_01_147</vt:lpstr>
      <vt:lpstr>STAND_01_147</vt:lpstr>
      <vt:lpstr>T6_METHODIK_ABSCHLUSS</vt:lpstr>
      <vt:lpstr>LESEHILFE_ABSCHLUSS</vt:lpstr>
      <vt:lpstr>ALLE_147!Drucktitel</vt:lpstr>
      <vt:lpstr>PROJEKT_VERTRAG!Drucktitel</vt:lpstr>
      <vt:lpstr>PRUEFUNG_01_25!Drucktitel</vt:lpstr>
      <vt:lpstr>QUELLENREGISTER!Drucktitel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Jurij Kofner</cp:lastModifiedBy>
  <dcterms:created xsi:type="dcterms:W3CDTF">2026-10-22T08:39:46Z</dcterms:created>
  <dcterms:modified xsi:type="dcterms:W3CDTF">2026-10-23T13:25:52Z</dcterms:modified>
</cp:coreProperties>
</file>